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СВОД" sheetId="6" r:id="rId1"/>
    <sheet name="Дисп и профосм" sheetId="7" r:id="rId2"/>
    <sheet name="Диализ" sheetId="8" r:id="rId3"/>
  </sheets>
  <definedNames>
    <definedName name="_xlnm._FilterDatabase" localSheetId="0" hidden="1">СВОД!$A$5:$AF$300</definedName>
    <definedName name="_xlnm.Print_Titles" localSheetId="2">Диализ!$3:$5</definedName>
    <definedName name="_xlnm.Print_Titles" localSheetId="1">'Дисп и профосм'!$3:$6</definedName>
    <definedName name="_xlnm.Print_Titles" localSheetId="0">СВОД!$A:$D,СВОД!$6:$11</definedName>
  </definedNames>
  <calcPr calcId="125725"/>
</workbook>
</file>

<file path=xl/calcChain.xml><?xml version="1.0" encoding="utf-8"?>
<calcChain xmlns="http://schemas.openxmlformats.org/spreadsheetml/2006/main">
  <c r="H45" i="8"/>
  <c r="H43"/>
  <c r="H42"/>
  <c r="H41"/>
  <c r="H40"/>
  <c r="H39"/>
  <c r="H36"/>
  <c r="H33"/>
  <c r="H32"/>
  <c r="F36"/>
  <c r="F33"/>
  <c r="R157" i="6"/>
  <c r="R217"/>
  <c r="R211"/>
  <c r="R141"/>
  <c r="R138"/>
  <c r="R143"/>
  <c r="R132"/>
  <c r="R119"/>
  <c r="R102"/>
  <c r="R237"/>
  <c r="R47"/>
  <c r="R27"/>
  <c r="R220"/>
  <c r="R14"/>
  <c r="U211" l="1"/>
  <c r="V211"/>
  <c r="Y277" l="1"/>
  <c r="Z277"/>
  <c r="Z126"/>
  <c r="Z255"/>
  <c r="T34"/>
  <c r="X112"/>
  <c r="Z112"/>
  <c r="Z104"/>
  <c r="Z237"/>
  <c r="Z27"/>
  <c r="Z211"/>
  <c r="O208"/>
  <c r="O98"/>
  <c r="O41"/>
  <c r="AB292" i="7"/>
  <c r="AA292"/>
  <c r="Z292"/>
  <c r="Y292"/>
  <c r="X292"/>
  <c r="W292"/>
  <c r="V292"/>
  <c r="U292"/>
  <c r="T292"/>
  <c r="S292"/>
  <c r="R292"/>
  <c r="Q292"/>
  <c r="N292"/>
  <c r="M292"/>
  <c r="L292"/>
  <c r="K292"/>
  <c r="J292"/>
  <c r="I292"/>
  <c r="H292"/>
  <c r="G292"/>
  <c r="P291"/>
  <c r="O291"/>
  <c r="F291"/>
  <c r="E291"/>
  <c r="P290"/>
  <c r="O290"/>
  <c r="F290"/>
  <c r="E290"/>
  <c r="P289"/>
  <c r="O289"/>
  <c r="F289"/>
  <c r="E289"/>
  <c r="P288"/>
  <c r="P292" s="1"/>
  <c r="O288"/>
  <c r="O292" s="1"/>
  <c r="F288"/>
  <c r="F292" s="1"/>
  <c r="E288"/>
  <c r="E292" s="1"/>
  <c r="AB285"/>
  <c r="AA285"/>
  <c r="Z285"/>
  <c r="Y285"/>
  <c r="X285"/>
  <c r="W285"/>
  <c r="V285"/>
  <c r="U285"/>
  <c r="T285"/>
  <c r="S285"/>
  <c r="R285"/>
  <c r="Q285"/>
  <c r="N285"/>
  <c r="M285"/>
  <c r="L285"/>
  <c r="K285"/>
  <c r="J285"/>
  <c r="I285"/>
  <c r="H285"/>
  <c r="G285"/>
  <c r="P284"/>
  <c r="O284"/>
  <c r="F284"/>
  <c r="E284"/>
  <c r="P283"/>
  <c r="O283"/>
  <c r="F283"/>
  <c r="E283"/>
  <c r="P282"/>
  <c r="O282"/>
  <c r="F282"/>
  <c r="E282"/>
  <c r="P281"/>
  <c r="P285" s="1"/>
  <c r="O281"/>
  <c r="O285" s="1"/>
  <c r="F281"/>
  <c r="F285" s="1"/>
  <c r="E281"/>
  <c r="E285" s="1"/>
  <c r="AB279"/>
  <c r="AA279"/>
  <c r="Z279"/>
  <c r="Y279"/>
  <c r="X279"/>
  <c r="W279"/>
  <c r="V279"/>
  <c r="U279"/>
  <c r="T279"/>
  <c r="S279"/>
  <c r="R279"/>
  <c r="Q279"/>
  <c r="N279"/>
  <c r="M279"/>
  <c r="L279"/>
  <c r="K279"/>
  <c r="J279"/>
  <c r="I279"/>
  <c r="H279"/>
  <c r="G279"/>
  <c r="P278"/>
  <c r="O278"/>
  <c r="F278"/>
  <c r="E278"/>
  <c r="P277"/>
  <c r="O277"/>
  <c r="F277"/>
  <c r="E277"/>
  <c r="P276"/>
  <c r="O276"/>
  <c r="F276"/>
  <c r="E276"/>
  <c r="P275"/>
  <c r="O275"/>
  <c r="F275"/>
  <c r="E275"/>
  <c r="P274"/>
  <c r="O274"/>
  <c r="F274"/>
  <c r="E274"/>
  <c r="P273"/>
  <c r="O273"/>
  <c r="F273"/>
  <c r="E273"/>
  <c r="P272"/>
  <c r="O272"/>
  <c r="F272"/>
  <c r="E272"/>
  <c r="P271"/>
  <c r="O271"/>
  <c r="F271"/>
  <c r="E271"/>
  <c r="P270"/>
  <c r="O270"/>
  <c r="F270"/>
  <c r="E270"/>
  <c r="P269"/>
  <c r="O269"/>
  <c r="F269"/>
  <c r="E269"/>
  <c r="P268"/>
  <c r="O268"/>
  <c r="F268"/>
  <c r="E268"/>
  <c r="P267"/>
  <c r="P279" s="1"/>
  <c r="O267"/>
  <c r="O279" s="1"/>
  <c r="F267"/>
  <c r="F279" s="1"/>
  <c r="E267"/>
  <c r="E279" s="1"/>
  <c r="AB264"/>
  <c r="AA264"/>
  <c r="Z264"/>
  <c r="Y264"/>
  <c r="X264"/>
  <c r="W264"/>
  <c r="V264"/>
  <c r="U264"/>
  <c r="T264"/>
  <c r="S264"/>
  <c r="R264"/>
  <c r="Q264"/>
  <c r="N264"/>
  <c r="M264"/>
  <c r="L264"/>
  <c r="K264"/>
  <c r="J264"/>
  <c r="I264"/>
  <c r="H264"/>
  <c r="G264"/>
  <c r="P263"/>
  <c r="P264" s="1"/>
  <c r="O263"/>
  <c r="O264" s="1"/>
  <c r="F263"/>
  <c r="F264" s="1"/>
  <c r="E263"/>
  <c r="E264" s="1"/>
  <c r="AB261"/>
  <c r="AA261"/>
  <c r="Z261"/>
  <c r="Y261"/>
  <c r="X261"/>
  <c r="W261"/>
  <c r="V261"/>
  <c r="U261"/>
  <c r="T261"/>
  <c r="S261"/>
  <c r="R261"/>
  <c r="Q261"/>
  <c r="N261"/>
  <c r="M261"/>
  <c r="L261"/>
  <c r="K261"/>
  <c r="J261"/>
  <c r="I261"/>
  <c r="H261"/>
  <c r="G261"/>
  <c r="P260"/>
  <c r="P261" s="1"/>
  <c r="O260"/>
  <c r="O261" s="1"/>
  <c r="F260"/>
  <c r="F261" s="1"/>
  <c r="E260"/>
  <c r="E261" s="1"/>
  <c r="AB258"/>
  <c r="AA258"/>
  <c r="Z258"/>
  <c r="Y258"/>
  <c r="X258"/>
  <c r="W258"/>
  <c r="V258"/>
  <c r="U258"/>
  <c r="T258"/>
  <c r="S258"/>
  <c r="R258"/>
  <c r="Q258"/>
  <c r="N258"/>
  <c r="M258"/>
  <c r="L258"/>
  <c r="K258"/>
  <c r="J258"/>
  <c r="I258"/>
  <c r="H258"/>
  <c r="G258"/>
  <c r="P257"/>
  <c r="P258" s="1"/>
  <c r="O257"/>
  <c r="O258" s="1"/>
  <c r="F257"/>
  <c r="F258" s="1"/>
  <c r="E257"/>
  <c r="E258" s="1"/>
  <c r="AB255"/>
  <c r="AA255"/>
  <c r="Z255"/>
  <c r="Y255"/>
  <c r="X255"/>
  <c r="W255"/>
  <c r="V255"/>
  <c r="U255"/>
  <c r="T255"/>
  <c r="S255"/>
  <c r="R255"/>
  <c r="Q255"/>
  <c r="N255"/>
  <c r="M255"/>
  <c r="L255"/>
  <c r="K255"/>
  <c r="J255"/>
  <c r="I255"/>
  <c r="H255"/>
  <c r="G255"/>
  <c r="P254"/>
  <c r="P255" s="1"/>
  <c r="O254"/>
  <c r="O255" s="1"/>
  <c r="F254"/>
  <c r="F255" s="1"/>
  <c r="E254"/>
  <c r="E255" s="1"/>
  <c r="AB252"/>
  <c r="AA252"/>
  <c r="Z252"/>
  <c r="Y252"/>
  <c r="X252"/>
  <c r="W252"/>
  <c r="V252"/>
  <c r="U252"/>
  <c r="T252"/>
  <c r="S252"/>
  <c r="R252"/>
  <c r="Q252"/>
  <c r="N252"/>
  <c r="M252"/>
  <c r="L252"/>
  <c r="K252"/>
  <c r="J252"/>
  <c r="I252"/>
  <c r="H252"/>
  <c r="G252"/>
  <c r="P251"/>
  <c r="O251"/>
  <c r="F251"/>
  <c r="E251"/>
  <c r="P250"/>
  <c r="P252" s="1"/>
  <c r="O250"/>
  <c r="O252" s="1"/>
  <c r="F250"/>
  <c r="F252" s="1"/>
  <c r="E250"/>
  <c r="E252" s="1"/>
  <c r="AB248"/>
  <c r="AA248"/>
  <c r="Z248"/>
  <c r="Y248"/>
  <c r="X248"/>
  <c r="W248"/>
  <c r="V248"/>
  <c r="U248"/>
  <c r="T248"/>
  <c r="S248"/>
  <c r="R248"/>
  <c r="Q248"/>
  <c r="N248"/>
  <c r="M248"/>
  <c r="L248"/>
  <c r="K248"/>
  <c r="J248"/>
  <c r="I248"/>
  <c r="H248"/>
  <c r="G248"/>
  <c r="P247"/>
  <c r="P248" s="1"/>
  <c r="O247"/>
  <c r="O248" s="1"/>
  <c r="F247"/>
  <c r="F248" s="1"/>
  <c r="E247"/>
  <c r="E248" s="1"/>
  <c r="AB245"/>
  <c r="AA245"/>
  <c r="Z245"/>
  <c r="Y245"/>
  <c r="X245"/>
  <c r="W245"/>
  <c r="V245"/>
  <c r="U245"/>
  <c r="T245"/>
  <c r="S245"/>
  <c r="R245"/>
  <c r="Q245"/>
  <c r="N245"/>
  <c r="M245"/>
  <c r="L245"/>
  <c r="K245"/>
  <c r="J245"/>
  <c r="I245"/>
  <c r="H245"/>
  <c r="G245"/>
  <c r="P244"/>
  <c r="P245" s="1"/>
  <c r="O244"/>
  <c r="O245" s="1"/>
  <c r="F244"/>
  <c r="F245" s="1"/>
  <c r="E244"/>
  <c r="E245" s="1"/>
  <c r="AB242"/>
  <c r="AA242"/>
  <c r="Z242"/>
  <c r="Y242"/>
  <c r="X242"/>
  <c r="W242"/>
  <c r="V242"/>
  <c r="U242"/>
  <c r="T242"/>
  <c r="S242"/>
  <c r="R242"/>
  <c r="Q242"/>
  <c r="N242"/>
  <c r="M242"/>
  <c r="L242"/>
  <c r="K242"/>
  <c r="J242"/>
  <c r="I242"/>
  <c r="H242"/>
  <c r="G242"/>
  <c r="P241"/>
  <c r="P242" s="1"/>
  <c r="O241"/>
  <c r="O242" s="1"/>
  <c r="F241"/>
  <c r="F242" s="1"/>
  <c r="E241"/>
  <c r="E242" s="1"/>
  <c r="AB239"/>
  <c r="AA239"/>
  <c r="Z239"/>
  <c r="Y239"/>
  <c r="X239"/>
  <c r="W239"/>
  <c r="V239"/>
  <c r="U239"/>
  <c r="T239"/>
  <c r="S239"/>
  <c r="R239"/>
  <c r="Q239"/>
  <c r="N239"/>
  <c r="M239"/>
  <c r="L239"/>
  <c r="K239"/>
  <c r="J239"/>
  <c r="I239"/>
  <c r="H239"/>
  <c r="G239"/>
  <c r="P238"/>
  <c r="P239" s="1"/>
  <c r="O238"/>
  <c r="O239" s="1"/>
  <c r="F238"/>
  <c r="F239" s="1"/>
  <c r="E238"/>
  <c r="E239" s="1"/>
  <c r="AB236"/>
  <c r="AA236"/>
  <c r="Z236"/>
  <c r="Y236"/>
  <c r="X236"/>
  <c r="W236"/>
  <c r="V236"/>
  <c r="U236"/>
  <c r="T236"/>
  <c r="S236"/>
  <c r="R236"/>
  <c r="Q236"/>
  <c r="N236"/>
  <c r="M236"/>
  <c r="L236"/>
  <c r="K236"/>
  <c r="J236"/>
  <c r="I236"/>
  <c r="H236"/>
  <c r="G236"/>
  <c r="P235"/>
  <c r="P236" s="1"/>
  <c r="O235"/>
  <c r="O236" s="1"/>
  <c r="F235"/>
  <c r="F236" s="1"/>
  <c r="E235"/>
  <c r="E236" s="1"/>
  <c r="AB233"/>
  <c r="AA233"/>
  <c r="Z233"/>
  <c r="Y233"/>
  <c r="X233"/>
  <c r="W233"/>
  <c r="V233"/>
  <c r="U233"/>
  <c r="T233"/>
  <c r="S233"/>
  <c r="R233"/>
  <c r="Q233"/>
  <c r="N233"/>
  <c r="M233"/>
  <c r="J233"/>
  <c r="I233"/>
  <c r="H233"/>
  <c r="G233"/>
  <c r="P232"/>
  <c r="P233" s="1"/>
  <c r="O232"/>
  <c r="O233" s="1"/>
  <c r="L232"/>
  <c r="L233" s="1"/>
  <c r="K232"/>
  <c r="K233" s="1"/>
  <c r="F232"/>
  <c r="F233" s="1"/>
  <c r="E232"/>
  <c r="E233" s="1"/>
  <c r="AB230"/>
  <c r="AA230"/>
  <c r="Z230"/>
  <c r="Y230"/>
  <c r="X230"/>
  <c r="W230"/>
  <c r="V230"/>
  <c r="U230"/>
  <c r="T230"/>
  <c r="S230"/>
  <c r="R230"/>
  <c r="Q230"/>
  <c r="N230"/>
  <c r="M230"/>
  <c r="L230"/>
  <c r="K230"/>
  <c r="J230"/>
  <c r="I230"/>
  <c r="H230"/>
  <c r="G230"/>
  <c r="P229"/>
  <c r="P230" s="1"/>
  <c r="O229"/>
  <c r="O230" s="1"/>
  <c r="F229"/>
  <c r="F230" s="1"/>
  <c r="E229"/>
  <c r="E230" s="1"/>
  <c r="AB227"/>
  <c r="AA227"/>
  <c r="Z227"/>
  <c r="Y227"/>
  <c r="X227"/>
  <c r="W227"/>
  <c r="V227"/>
  <c r="U227"/>
  <c r="T227"/>
  <c r="S227"/>
  <c r="R227"/>
  <c r="Q227"/>
  <c r="N227"/>
  <c r="M227"/>
  <c r="L227"/>
  <c r="K227"/>
  <c r="J227"/>
  <c r="I227"/>
  <c r="H227"/>
  <c r="G227"/>
  <c r="P226"/>
  <c r="O226"/>
  <c r="F226"/>
  <c r="E226"/>
  <c r="P225"/>
  <c r="P227" s="1"/>
  <c r="O225"/>
  <c r="O227" s="1"/>
  <c r="F225"/>
  <c r="F227" s="1"/>
  <c r="E225"/>
  <c r="E227" s="1"/>
  <c r="AB223"/>
  <c r="AA223"/>
  <c r="Z223"/>
  <c r="Y223"/>
  <c r="X223"/>
  <c r="W223"/>
  <c r="V223"/>
  <c r="U223"/>
  <c r="T223"/>
  <c r="S223"/>
  <c r="R223"/>
  <c r="Q223"/>
  <c r="N223"/>
  <c r="M223"/>
  <c r="L223"/>
  <c r="K223"/>
  <c r="J223"/>
  <c r="I223"/>
  <c r="H223"/>
  <c r="G223"/>
  <c r="P222"/>
  <c r="P223" s="1"/>
  <c r="O222"/>
  <c r="O223" s="1"/>
  <c r="F222"/>
  <c r="F223" s="1"/>
  <c r="E222"/>
  <c r="E223" s="1"/>
  <c r="AB220"/>
  <c r="AA220"/>
  <c r="Z220"/>
  <c r="Y220"/>
  <c r="X220"/>
  <c r="W220"/>
  <c r="V220"/>
  <c r="U220"/>
  <c r="T220"/>
  <c r="S220"/>
  <c r="R220"/>
  <c r="Q220"/>
  <c r="N220"/>
  <c r="M220"/>
  <c r="L220"/>
  <c r="K220"/>
  <c r="J220"/>
  <c r="I220"/>
  <c r="H220"/>
  <c r="G220"/>
  <c r="P219"/>
  <c r="O219"/>
  <c r="F219"/>
  <c r="E219"/>
  <c r="P218"/>
  <c r="P220" s="1"/>
  <c r="O218"/>
  <c r="O220" s="1"/>
  <c r="F218"/>
  <c r="F220" s="1"/>
  <c r="E218"/>
  <c r="E220" s="1"/>
  <c r="AB216"/>
  <c r="AA216"/>
  <c r="Z216"/>
  <c r="Y216"/>
  <c r="X216"/>
  <c r="W216"/>
  <c r="V216"/>
  <c r="U216"/>
  <c r="T216"/>
  <c r="S216"/>
  <c r="R216"/>
  <c r="Q216"/>
  <c r="N216"/>
  <c r="M216"/>
  <c r="J216"/>
  <c r="I216"/>
  <c r="H216"/>
  <c r="G216"/>
  <c r="P215"/>
  <c r="P216" s="1"/>
  <c r="O215"/>
  <c r="O216" s="1"/>
  <c r="L215"/>
  <c r="L216" s="1"/>
  <c r="K215"/>
  <c r="K216" s="1"/>
  <c r="F215"/>
  <c r="F216" s="1"/>
  <c r="E215"/>
  <c r="E216" s="1"/>
  <c r="AB213"/>
  <c r="AA213"/>
  <c r="Z213"/>
  <c r="Y213"/>
  <c r="X213"/>
  <c r="W213"/>
  <c r="V213"/>
  <c r="U213"/>
  <c r="R213"/>
  <c r="Q213"/>
  <c r="N213"/>
  <c r="M213"/>
  <c r="L213"/>
  <c r="K213"/>
  <c r="J213"/>
  <c r="I213"/>
  <c r="H213"/>
  <c r="G213"/>
  <c r="T212"/>
  <c r="T213" s="1"/>
  <c r="S212"/>
  <c r="S213" s="1"/>
  <c r="P212"/>
  <c r="P213" s="1"/>
  <c r="O212"/>
  <c r="O213" s="1"/>
  <c r="F212"/>
  <c r="F213" s="1"/>
  <c r="E212"/>
  <c r="E213" s="1"/>
  <c r="AB210"/>
  <c r="AA210"/>
  <c r="Z210"/>
  <c r="Y210"/>
  <c r="X210"/>
  <c r="W210"/>
  <c r="V210"/>
  <c r="U210"/>
  <c r="T210"/>
  <c r="S210"/>
  <c r="R210"/>
  <c r="Q210"/>
  <c r="N210"/>
  <c r="M210"/>
  <c r="L210"/>
  <c r="K210"/>
  <c r="J210"/>
  <c r="I210"/>
  <c r="H210"/>
  <c r="G210"/>
  <c r="P209"/>
  <c r="P210" s="1"/>
  <c r="O209"/>
  <c r="O210" s="1"/>
  <c r="F209"/>
  <c r="F210" s="1"/>
  <c r="E209"/>
  <c r="E210" s="1"/>
  <c r="AB207"/>
  <c r="AB265" s="1"/>
  <c r="AA207"/>
  <c r="AA265" s="1"/>
  <c r="Z207"/>
  <c r="Z265" s="1"/>
  <c r="Y207"/>
  <c r="Y265" s="1"/>
  <c r="X207"/>
  <c r="X265" s="1"/>
  <c r="W207"/>
  <c r="W265" s="1"/>
  <c r="V207"/>
  <c r="V265" s="1"/>
  <c r="U207"/>
  <c r="U265" s="1"/>
  <c r="R207"/>
  <c r="Q207"/>
  <c r="N207"/>
  <c r="M207"/>
  <c r="M265" s="1"/>
  <c r="L207"/>
  <c r="L265" s="1"/>
  <c r="K207"/>
  <c r="J207"/>
  <c r="I207"/>
  <c r="I265" s="1"/>
  <c r="H207"/>
  <c r="H265" s="1"/>
  <c r="G207"/>
  <c r="T206"/>
  <c r="T207" s="1"/>
  <c r="S206"/>
  <c r="S207" s="1"/>
  <c r="S265" s="1"/>
  <c r="P206"/>
  <c r="P207" s="1"/>
  <c r="P265" s="1"/>
  <c r="O206"/>
  <c r="O207" s="1"/>
  <c r="F206"/>
  <c r="F207" s="1"/>
  <c r="F265" s="1"/>
  <c r="E206"/>
  <c r="E207" s="1"/>
  <c r="E265" s="1"/>
  <c r="AB202"/>
  <c r="AA202"/>
  <c r="Z202"/>
  <c r="Y202"/>
  <c r="X202"/>
  <c r="W202"/>
  <c r="V202"/>
  <c r="U202"/>
  <c r="T202"/>
  <c r="S202"/>
  <c r="R202"/>
  <c r="Q202"/>
  <c r="N202"/>
  <c r="M202"/>
  <c r="L202"/>
  <c r="K202"/>
  <c r="J202"/>
  <c r="I202"/>
  <c r="H202"/>
  <c r="G202"/>
  <c r="P201"/>
  <c r="P202" s="1"/>
  <c r="O201"/>
  <c r="O202" s="1"/>
  <c r="F201"/>
  <c r="F202" s="1"/>
  <c r="E201"/>
  <c r="E202" s="1"/>
  <c r="AB199"/>
  <c r="AA199"/>
  <c r="Z199"/>
  <c r="Y199"/>
  <c r="X199"/>
  <c r="W199"/>
  <c r="V199"/>
  <c r="U199"/>
  <c r="N199"/>
  <c r="M199"/>
  <c r="J199"/>
  <c r="I199"/>
  <c r="H199"/>
  <c r="G199"/>
  <c r="P198"/>
  <c r="O198"/>
  <c r="F198"/>
  <c r="E198"/>
  <c r="P197"/>
  <c r="O197"/>
  <c r="F197"/>
  <c r="E197"/>
  <c r="P196"/>
  <c r="O196"/>
  <c r="F196"/>
  <c r="E196"/>
  <c r="P195"/>
  <c r="O195"/>
  <c r="F195"/>
  <c r="E195"/>
  <c r="P194"/>
  <c r="O194"/>
  <c r="F194"/>
  <c r="E194"/>
  <c r="P193"/>
  <c r="O193"/>
  <c r="F193"/>
  <c r="E193"/>
  <c r="P192"/>
  <c r="O192"/>
  <c r="F192"/>
  <c r="E192"/>
  <c r="P191"/>
  <c r="O191"/>
  <c r="F191"/>
  <c r="E191"/>
  <c r="P190"/>
  <c r="O190"/>
  <c r="F190"/>
  <c r="E190"/>
  <c r="P189"/>
  <c r="O189"/>
  <c r="F189"/>
  <c r="E189"/>
  <c r="P188"/>
  <c r="O188"/>
  <c r="F188"/>
  <c r="E188"/>
  <c r="P187"/>
  <c r="O187"/>
  <c r="F187"/>
  <c r="E187"/>
  <c r="P186"/>
  <c r="O186"/>
  <c r="F186"/>
  <c r="E186"/>
  <c r="P185"/>
  <c r="O185"/>
  <c r="F185"/>
  <c r="E185"/>
  <c r="P184"/>
  <c r="O184"/>
  <c r="F184"/>
  <c r="E184"/>
  <c r="P183"/>
  <c r="O183"/>
  <c r="F183"/>
  <c r="E183"/>
  <c r="P182"/>
  <c r="O182"/>
  <c r="F182"/>
  <c r="E182"/>
  <c r="P181"/>
  <c r="O181"/>
  <c r="F181"/>
  <c r="E181"/>
  <c r="P180"/>
  <c r="O180"/>
  <c r="F180"/>
  <c r="E180"/>
  <c r="P179"/>
  <c r="O179"/>
  <c r="F179"/>
  <c r="E179"/>
  <c r="P178"/>
  <c r="O178"/>
  <c r="F178"/>
  <c r="E178"/>
  <c r="P177"/>
  <c r="O177"/>
  <c r="F177"/>
  <c r="E177"/>
  <c r="P176"/>
  <c r="O176"/>
  <c r="F176"/>
  <c r="E176"/>
  <c r="P175"/>
  <c r="O175"/>
  <c r="F175"/>
  <c r="E175"/>
  <c r="P174"/>
  <c r="O174"/>
  <c r="F174"/>
  <c r="E174"/>
  <c r="P173"/>
  <c r="O173"/>
  <c r="F173"/>
  <c r="E173"/>
  <c r="P172"/>
  <c r="O172"/>
  <c r="F172"/>
  <c r="E172"/>
  <c r="P171"/>
  <c r="O171"/>
  <c r="F171"/>
  <c r="E171"/>
  <c r="P170"/>
  <c r="O170"/>
  <c r="F170"/>
  <c r="E170"/>
  <c r="P169"/>
  <c r="O169"/>
  <c r="F169"/>
  <c r="E169"/>
  <c r="P168"/>
  <c r="O168"/>
  <c r="F168"/>
  <c r="E168"/>
  <c r="P167"/>
  <c r="O167"/>
  <c r="F167"/>
  <c r="E167"/>
  <c r="P166"/>
  <c r="O166"/>
  <c r="F166"/>
  <c r="E166"/>
  <c r="P165"/>
  <c r="O165"/>
  <c r="F165"/>
  <c r="E165"/>
  <c r="P164"/>
  <c r="O164"/>
  <c r="F164"/>
  <c r="E164"/>
  <c r="P163"/>
  <c r="O163"/>
  <c r="F163"/>
  <c r="E163"/>
  <c r="P162"/>
  <c r="O162"/>
  <c r="F162"/>
  <c r="E162"/>
  <c r="P161"/>
  <c r="O161"/>
  <c r="F161"/>
  <c r="E161"/>
  <c r="P160"/>
  <c r="O160"/>
  <c r="F160"/>
  <c r="E160"/>
  <c r="P159"/>
  <c r="O159"/>
  <c r="F159"/>
  <c r="E159"/>
  <c r="P158"/>
  <c r="O158"/>
  <c r="F158"/>
  <c r="E158"/>
  <c r="P157"/>
  <c r="O157"/>
  <c r="F157"/>
  <c r="E157"/>
  <c r="P156"/>
  <c r="O156"/>
  <c r="F156"/>
  <c r="E156"/>
  <c r="P155"/>
  <c r="O155"/>
  <c r="F155"/>
  <c r="E155"/>
  <c r="P154"/>
  <c r="O154"/>
  <c r="F154"/>
  <c r="E154"/>
  <c r="P153"/>
  <c r="O153"/>
  <c r="F153"/>
  <c r="E153"/>
  <c r="T152"/>
  <c r="T199" s="1"/>
  <c r="S152"/>
  <c r="S199" s="1"/>
  <c r="P152"/>
  <c r="O152"/>
  <c r="F152"/>
  <c r="E152"/>
  <c r="P151"/>
  <c r="O151"/>
  <c r="F151"/>
  <c r="E151"/>
  <c r="P150"/>
  <c r="O150"/>
  <c r="F150"/>
  <c r="E150"/>
  <c r="P149"/>
  <c r="O149"/>
  <c r="F149"/>
  <c r="E149"/>
  <c r="P148"/>
  <c r="O148"/>
  <c r="F148"/>
  <c r="E148"/>
  <c r="P147"/>
  <c r="O147"/>
  <c r="F147"/>
  <c r="E147"/>
  <c r="P146"/>
  <c r="O146"/>
  <c r="F146"/>
  <c r="E146"/>
  <c r="P145"/>
  <c r="O145"/>
  <c r="F145"/>
  <c r="E145"/>
  <c r="P144"/>
  <c r="O144"/>
  <c r="F144"/>
  <c r="E144"/>
  <c r="P143"/>
  <c r="O143"/>
  <c r="F143"/>
  <c r="E143"/>
  <c r="P142"/>
  <c r="O142"/>
  <c r="F142"/>
  <c r="E142"/>
  <c r="P141"/>
  <c r="O141"/>
  <c r="F141"/>
  <c r="E141"/>
  <c r="P140"/>
  <c r="O140"/>
  <c r="F140"/>
  <c r="E140"/>
  <c r="P139"/>
  <c r="O139"/>
  <c r="F139"/>
  <c r="E139"/>
  <c r="P138"/>
  <c r="O138"/>
  <c r="L138"/>
  <c r="L199" s="1"/>
  <c r="K138"/>
  <c r="K199" s="1"/>
  <c r="F138"/>
  <c r="E138"/>
  <c r="P137"/>
  <c r="O137"/>
  <c r="F137"/>
  <c r="E137"/>
  <c r="R136"/>
  <c r="Q136"/>
  <c r="P136"/>
  <c r="O136"/>
  <c r="F136"/>
  <c r="E136"/>
  <c r="P135"/>
  <c r="O135"/>
  <c r="F135"/>
  <c r="E135"/>
  <c r="P134"/>
  <c r="O134"/>
  <c r="F134"/>
  <c r="E134"/>
  <c r="R133"/>
  <c r="R199" s="1"/>
  <c r="Q133"/>
  <c r="Q199" s="1"/>
  <c r="P133"/>
  <c r="O133"/>
  <c r="F133"/>
  <c r="E133"/>
  <c r="P132"/>
  <c r="P199" s="1"/>
  <c r="O132"/>
  <c r="O199" s="1"/>
  <c r="F132"/>
  <c r="F199" s="1"/>
  <c r="E132"/>
  <c r="E199" s="1"/>
  <c r="AB130"/>
  <c r="AA130"/>
  <c r="Z130"/>
  <c r="Y130"/>
  <c r="X130"/>
  <c r="W130"/>
  <c r="V130"/>
  <c r="U130"/>
  <c r="T130"/>
  <c r="S130"/>
  <c r="R130"/>
  <c r="Q130"/>
  <c r="N130"/>
  <c r="M130"/>
  <c r="J130"/>
  <c r="I130"/>
  <c r="P129"/>
  <c r="O129"/>
  <c r="F129"/>
  <c r="E129"/>
  <c r="P128"/>
  <c r="O128"/>
  <c r="F128"/>
  <c r="E128"/>
  <c r="P127"/>
  <c r="P130" s="1"/>
  <c r="O127"/>
  <c r="O130" s="1"/>
  <c r="L127"/>
  <c r="L130" s="1"/>
  <c r="K127"/>
  <c r="K130" s="1"/>
  <c r="H127"/>
  <c r="H130" s="1"/>
  <c r="G127"/>
  <c r="G130" s="1"/>
  <c r="F127"/>
  <c r="F130" s="1"/>
  <c r="E127"/>
  <c r="E130" s="1"/>
  <c r="AB125"/>
  <c r="AA125"/>
  <c r="Z125"/>
  <c r="Y125"/>
  <c r="X125"/>
  <c r="W125"/>
  <c r="V125"/>
  <c r="U125"/>
  <c r="T125"/>
  <c r="S125"/>
  <c r="R125"/>
  <c r="Q125"/>
  <c r="N125"/>
  <c r="M125"/>
  <c r="L125"/>
  <c r="K125"/>
  <c r="J125"/>
  <c r="I125"/>
  <c r="H125"/>
  <c r="G125"/>
  <c r="P124"/>
  <c r="P125" s="1"/>
  <c r="O124"/>
  <c r="O125" s="1"/>
  <c r="F124"/>
  <c r="F125" s="1"/>
  <c r="E124"/>
  <c r="E125" s="1"/>
  <c r="AB122"/>
  <c r="AA122"/>
  <c r="Z122"/>
  <c r="Y122"/>
  <c r="X122"/>
  <c r="W122"/>
  <c r="V122"/>
  <c r="U122"/>
  <c r="T122"/>
  <c r="S122"/>
  <c r="R122"/>
  <c r="Q122"/>
  <c r="N122"/>
  <c r="M122"/>
  <c r="L122"/>
  <c r="K122"/>
  <c r="J122"/>
  <c r="I122"/>
  <c r="H122"/>
  <c r="G122"/>
  <c r="P121"/>
  <c r="P122" s="1"/>
  <c r="O121"/>
  <c r="O122" s="1"/>
  <c r="F121"/>
  <c r="F122" s="1"/>
  <c r="E121"/>
  <c r="E122" s="1"/>
  <c r="AB119"/>
  <c r="AA119"/>
  <c r="Z119"/>
  <c r="Y119"/>
  <c r="X119"/>
  <c r="W119"/>
  <c r="V119"/>
  <c r="U119"/>
  <c r="T119"/>
  <c r="S119"/>
  <c r="R119"/>
  <c r="Q119"/>
  <c r="N119"/>
  <c r="M119"/>
  <c r="L119"/>
  <c r="K119"/>
  <c r="J119"/>
  <c r="I119"/>
  <c r="H119"/>
  <c r="G119"/>
  <c r="P118"/>
  <c r="P119" s="1"/>
  <c r="O118"/>
  <c r="O119" s="1"/>
  <c r="F118"/>
  <c r="F119" s="1"/>
  <c r="E118"/>
  <c r="E119" s="1"/>
  <c r="AB116"/>
  <c r="AA116"/>
  <c r="Z116"/>
  <c r="Y116"/>
  <c r="X116"/>
  <c r="W116"/>
  <c r="V116"/>
  <c r="U116"/>
  <c r="T116"/>
  <c r="S116"/>
  <c r="R116"/>
  <c r="Q116"/>
  <c r="N116"/>
  <c r="M116"/>
  <c r="J116"/>
  <c r="I116"/>
  <c r="H116"/>
  <c r="G116"/>
  <c r="P115"/>
  <c r="O115"/>
  <c r="F115"/>
  <c r="E115"/>
  <c r="P114"/>
  <c r="P116" s="1"/>
  <c r="O114"/>
  <c r="O116" s="1"/>
  <c r="L114"/>
  <c r="L116" s="1"/>
  <c r="K114"/>
  <c r="K116" s="1"/>
  <c r="F114"/>
  <c r="F116" s="1"/>
  <c r="E114"/>
  <c r="AB112"/>
  <c r="AA112"/>
  <c r="Z112"/>
  <c r="Y112"/>
  <c r="X112"/>
  <c r="W112"/>
  <c r="V112"/>
  <c r="U112"/>
  <c r="T112"/>
  <c r="S112"/>
  <c r="R112"/>
  <c r="Q112"/>
  <c r="N112"/>
  <c r="M112"/>
  <c r="L112"/>
  <c r="K112"/>
  <c r="J112"/>
  <c r="I112"/>
  <c r="H112"/>
  <c r="G112"/>
  <c r="P111"/>
  <c r="O111"/>
  <c r="F111"/>
  <c r="E111"/>
  <c r="P110"/>
  <c r="P112" s="1"/>
  <c r="O110"/>
  <c r="O112" s="1"/>
  <c r="F110"/>
  <c r="F112" s="1"/>
  <c r="E110"/>
  <c r="E112" s="1"/>
  <c r="AB108"/>
  <c r="AA108"/>
  <c r="Z108"/>
  <c r="Y108"/>
  <c r="X108"/>
  <c r="W108"/>
  <c r="V108"/>
  <c r="U108"/>
  <c r="T108"/>
  <c r="S108"/>
  <c r="R108"/>
  <c r="Q108"/>
  <c r="N108"/>
  <c r="M108"/>
  <c r="L108"/>
  <c r="K108"/>
  <c r="J108"/>
  <c r="I108"/>
  <c r="H108"/>
  <c r="G108"/>
  <c r="P107"/>
  <c r="P108" s="1"/>
  <c r="O107"/>
  <c r="O108" s="1"/>
  <c r="F107"/>
  <c r="F108" s="1"/>
  <c r="E107"/>
  <c r="E108" s="1"/>
  <c r="AB105"/>
  <c r="AA105"/>
  <c r="Z105"/>
  <c r="Y105"/>
  <c r="X105"/>
  <c r="W105"/>
  <c r="V105"/>
  <c r="U105"/>
  <c r="T105"/>
  <c r="S105"/>
  <c r="R105"/>
  <c r="Q105"/>
  <c r="N105"/>
  <c r="M105"/>
  <c r="L105"/>
  <c r="K105"/>
  <c r="J105"/>
  <c r="I105"/>
  <c r="H105"/>
  <c r="G105"/>
  <c r="P104"/>
  <c r="P105" s="1"/>
  <c r="O104"/>
  <c r="O105" s="1"/>
  <c r="F104"/>
  <c r="F105" s="1"/>
  <c r="E104"/>
  <c r="E105" s="1"/>
  <c r="AB102"/>
  <c r="AA102"/>
  <c r="Z102"/>
  <c r="Y102"/>
  <c r="X102"/>
  <c r="W102"/>
  <c r="V102"/>
  <c r="U102"/>
  <c r="T102"/>
  <c r="S102"/>
  <c r="R102"/>
  <c r="Q102"/>
  <c r="N102"/>
  <c r="M102"/>
  <c r="J102"/>
  <c r="I102"/>
  <c r="H102"/>
  <c r="G102"/>
  <c r="P101"/>
  <c r="O101"/>
  <c r="F101"/>
  <c r="E101"/>
  <c r="P100"/>
  <c r="O100"/>
  <c r="F100"/>
  <c r="E100"/>
  <c r="P99"/>
  <c r="O99"/>
  <c r="F99"/>
  <c r="E99"/>
  <c r="P98"/>
  <c r="O98"/>
  <c r="F98"/>
  <c r="E98"/>
  <c r="P97"/>
  <c r="O97"/>
  <c r="L97"/>
  <c r="L102" s="1"/>
  <c r="K97"/>
  <c r="K102" s="1"/>
  <c r="F97"/>
  <c r="E97"/>
  <c r="P96"/>
  <c r="O96"/>
  <c r="F96"/>
  <c r="E96"/>
  <c r="P95"/>
  <c r="O95"/>
  <c r="O102" s="1"/>
  <c r="F95"/>
  <c r="F102" s="1"/>
  <c r="E95"/>
  <c r="AB93"/>
  <c r="AA93"/>
  <c r="Z93"/>
  <c r="Y93"/>
  <c r="X93"/>
  <c r="W93"/>
  <c r="V93"/>
  <c r="U93"/>
  <c r="T93"/>
  <c r="S93"/>
  <c r="R93"/>
  <c r="Q93"/>
  <c r="N93"/>
  <c r="M93"/>
  <c r="L93"/>
  <c r="K93"/>
  <c r="J93"/>
  <c r="I93"/>
  <c r="H93"/>
  <c r="G93"/>
  <c r="P92"/>
  <c r="O92"/>
  <c r="F92"/>
  <c r="E92"/>
  <c r="P91"/>
  <c r="O91"/>
  <c r="F91"/>
  <c r="E91"/>
  <c r="P90"/>
  <c r="O90"/>
  <c r="F90"/>
  <c r="E90"/>
  <c r="P89"/>
  <c r="O89"/>
  <c r="F89"/>
  <c r="E89"/>
  <c r="P88"/>
  <c r="O88"/>
  <c r="F88"/>
  <c r="E88"/>
  <c r="P87"/>
  <c r="O87"/>
  <c r="F87"/>
  <c r="E87"/>
  <c r="P86"/>
  <c r="O86"/>
  <c r="F86"/>
  <c r="E86"/>
  <c r="P85"/>
  <c r="O85"/>
  <c r="F85"/>
  <c r="E85"/>
  <c r="P84"/>
  <c r="O84"/>
  <c r="F84"/>
  <c r="E84"/>
  <c r="P83"/>
  <c r="O83"/>
  <c r="F83"/>
  <c r="E83"/>
  <c r="P82"/>
  <c r="O82"/>
  <c r="F82"/>
  <c r="E82"/>
  <c r="P81"/>
  <c r="O81"/>
  <c r="F81"/>
  <c r="E81"/>
  <c r="P80"/>
  <c r="O80"/>
  <c r="F80"/>
  <c r="E80"/>
  <c r="P79"/>
  <c r="O79"/>
  <c r="F79"/>
  <c r="E79"/>
  <c r="P78"/>
  <c r="O78"/>
  <c r="F78"/>
  <c r="E78"/>
  <c r="P77"/>
  <c r="O77"/>
  <c r="F77"/>
  <c r="E77"/>
  <c r="P76"/>
  <c r="O76"/>
  <c r="F76"/>
  <c r="E76"/>
  <c r="P75"/>
  <c r="O75"/>
  <c r="F75"/>
  <c r="E75"/>
  <c r="P74"/>
  <c r="O74"/>
  <c r="F74"/>
  <c r="E74"/>
  <c r="P73"/>
  <c r="O73"/>
  <c r="F73"/>
  <c r="E73"/>
  <c r="P72"/>
  <c r="O72"/>
  <c r="F72"/>
  <c r="E72"/>
  <c r="P71"/>
  <c r="P93" s="1"/>
  <c r="O71"/>
  <c r="O93" s="1"/>
  <c r="F71"/>
  <c r="F93" s="1"/>
  <c r="E71"/>
  <c r="E93" s="1"/>
  <c r="AB69"/>
  <c r="AA69"/>
  <c r="Z69"/>
  <c r="Y69"/>
  <c r="X69"/>
  <c r="W69"/>
  <c r="V69"/>
  <c r="U69"/>
  <c r="T69"/>
  <c r="S69"/>
  <c r="R69"/>
  <c r="Q69"/>
  <c r="N69"/>
  <c r="M69"/>
  <c r="L69"/>
  <c r="K69"/>
  <c r="J69"/>
  <c r="I69"/>
  <c r="H69"/>
  <c r="G69"/>
  <c r="P68"/>
  <c r="P69" s="1"/>
  <c r="O68"/>
  <c r="O69" s="1"/>
  <c r="F68"/>
  <c r="F69" s="1"/>
  <c r="E68"/>
  <c r="E69" s="1"/>
  <c r="AB66"/>
  <c r="AA66"/>
  <c r="Z66"/>
  <c r="Y66"/>
  <c r="X66"/>
  <c r="W66"/>
  <c r="V66"/>
  <c r="U66"/>
  <c r="T66"/>
  <c r="S66"/>
  <c r="R66"/>
  <c r="Q66"/>
  <c r="N66"/>
  <c r="M66"/>
  <c r="L66"/>
  <c r="K66"/>
  <c r="J66"/>
  <c r="I66"/>
  <c r="H66"/>
  <c r="G66"/>
  <c r="P65"/>
  <c r="O65"/>
  <c r="F65"/>
  <c r="E65"/>
  <c r="P64"/>
  <c r="O64"/>
  <c r="F64"/>
  <c r="E64"/>
  <c r="P63"/>
  <c r="O63"/>
  <c r="F63"/>
  <c r="E63"/>
  <c r="P62"/>
  <c r="O62"/>
  <c r="F62"/>
  <c r="E62"/>
  <c r="P61"/>
  <c r="O61"/>
  <c r="F61"/>
  <c r="E61"/>
  <c r="P60"/>
  <c r="O60"/>
  <c r="F60"/>
  <c r="E60"/>
  <c r="P59"/>
  <c r="P66" s="1"/>
  <c r="O59"/>
  <c r="O66" s="1"/>
  <c r="F59"/>
  <c r="F66" s="1"/>
  <c r="E59"/>
  <c r="E66" s="1"/>
  <c r="AB57"/>
  <c r="AA57"/>
  <c r="Z57"/>
  <c r="Y57"/>
  <c r="X57"/>
  <c r="W57"/>
  <c r="V57"/>
  <c r="U57"/>
  <c r="T57"/>
  <c r="S57"/>
  <c r="R57"/>
  <c r="Q57"/>
  <c r="N57"/>
  <c r="M57"/>
  <c r="L57"/>
  <c r="K57"/>
  <c r="J57"/>
  <c r="I57"/>
  <c r="H57"/>
  <c r="G57"/>
  <c r="P56"/>
  <c r="O56"/>
  <c r="F56"/>
  <c r="E56"/>
  <c r="P55"/>
  <c r="O55"/>
  <c r="F55"/>
  <c r="E55"/>
  <c r="P54"/>
  <c r="O54"/>
  <c r="F54"/>
  <c r="E54"/>
  <c r="P53"/>
  <c r="O53"/>
  <c r="F53"/>
  <c r="E53"/>
  <c r="P52"/>
  <c r="O52"/>
  <c r="F52"/>
  <c r="E52"/>
  <c r="P51"/>
  <c r="P57" s="1"/>
  <c r="O51"/>
  <c r="O57" s="1"/>
  <c r="F51"/>
  <c r="F57" s="1"/>
  <c r="E51"/>
  <c r="E57" s="1"/>
  <c r="AB49"/>
  <c r="AA49"/>
  <c r="Z49"/>
  <c r="Y49"/>
  <c r="X49"/>
  <c r="W49"/>
  <c r="V49"/>
  <c r="U49"/>
  <c r="T49"/>
  <c r="S49"/>
  <c r="R49"/>
  <c r="Q49"/>
  <c r="N49"/>
  <c r="M49"/>
  <c r="L49"/>
  <c r="K49"/>
  <c r="J49"/>
  <c r="I49"/>
  <c r="H49"/>
  <c r="G49"/>
  <c r="P48"/>
  <c r="P49" s="1"/>
  <c r="O48"/>
  <c r="O49" s="1"/>
  <c r="F48"/>
  <c r="F49" s="1"/>
  <c r="E48"/>
  <c r="E49" s="1"/>
  <c r="AB46"/>
  <c r="AA46"/>
  <c r="Z46"/>
  <c r="Y46"/>
  <c r="X46"/>
  <c r="W46"/>
  <c r="V46"/>
  <c r="U46"/>
  <c r="T46"/>
  <c r="S46"/>
  <c r="R46"/>
  <c r="Q46"/>
  <c r="N46"/>
  <c r="M46"/>
  <c r="L46"/>
  <c r="K46"/>
  <c r="J46"/>
  <c r="I46"/>
  <c r="H46"/>
  <c r="G46"/>
  <c r="P45"/>
  <c r="P46" s="1"/>
  <c r="O45"/>
  <c r="O46" s="1"/>
  <c r="F45"/>
  <c r="F46" s="1"/>
  <c r="E45"/>
  <c r="E46" s="1"/>
  <c r="AB43"/>
  <c r="AA43"/>
  <c r="Z43"/>
  <c r="Y43"/>
  <c r="X43"/>
  <c r="W43"/>
  <c r="V43"/>
  <c r="U43"/>
  <c r="T43"/>
  <c r="S43"/>
  <c r="R43"/>
  <c r="Q43"/>
  <c r="N43"/>
  <c r="M43"/>
  <c r="J43"/>
  <c r="I43"/>
  <c r="H43"/>
  <c r="G43"/>
  <c r="P42"/>
  <c r="O42"/>
  <c r="L42"/>
  <c r="L43" s="1"/>
  <c r="K42"/>
  <c r="K43" s="1"/>
  <c r="F42"/>
  <c r="E42"/>
  <c r="P41"/>
  <c r="O41"/>
  <c r="O43" s="1"/>
  <c r="F41"/>
  <c r="F43" s="1"/>
  <c r="E41"/>
  <c r="E43" s="1"/>
  <c r="AB39"/>
  <c r="AA39"/>
  <c r="Z39"/>
  <c r="Y39"/>
  <c r="X39"/>
  <c r="W39"/>
  <c r="V39"/>
  <c r="U39"/>
  <c r="T39"/>
  <c r="S39"/>
  <c r="R39"/>
  <c r="Q39"/>
  <c r="N39"/>
  <c r="M39"/>
  <c r="L39"/>
  <c r="K39"/>
  <c r="J39"/>
  <c r="I39"/>
  <c r="H39"/>
  <c r="G39"/>
  <c r="P38"/>
  <c r="P39" s="1"/>
  <c r="O38"/>
  <c r="O39" s="1"/>
  <c r="F38"/>
  <c r="F39" s="1"/>
  <c r="E38"/>
  <c r="E39" s="1"/>
  <c r="AB36"/>
  <c r="AA36"/>
  <c r="Z36"/>
  <c r="Y36"/>
  <c r="X36"/>
  <c r="W36"/>
  <c r="V36"/>
  <c r="U36"/>
  <c r="T36"/>
  <c r="S36"/>
  <c r="R36"/>
  <c r="Q36"/>
  <c r="N36"/>
  <c r="M36"/>
  <c r="L36"/>
  <c r="K36"/>
  <c r="J36"/>
  <c r="I36"/>
  <c r="H36"/>
  <c r="G36"/>
  <c r="P35"/>
  <c r="O35"/>
  <c r="F35"/>
  <c r="E35"/>
  <c r="P34"/>
  <c r="O34"/>
  <c r="F34"/>
  <c r="E34"/>
  <c r="P33"/>
  <c r="O33"/>
  <c r="F33"/>
  <c r="E33"/>
  <c r="P32"/>
  <c r="O32"/>
  <c r="F32"/>
  <c r="E32"/>
  <c r="P31"/>
  <c r="O31"/>
  <c r="F31"/>
  <c r="E31"/>
  <c r="P30"/>
  <c r="O30"/>
  <c r="F30"/>
  <c r="E30"/>
  <c r="P29"/>
  <c r="O29"/>
  <c r="F29"/>
  <c r="E29"/>
  <c r="P28"/>
  <c r="O28"/>
  <c r="F28"/>
  <c r="E28"/>
  <c r="P27"/>
  <c r="O27"/>
  <c r="F27"/>
  <c r="E27"/>
  <c r="P26"/>
  <c r="O26"/>
  <c r="F26"/>
  <c r="E26"/>
  <c r="P25"/>
  <c r="P36" s="1"/>
  <c r="O25"/>
  <c r="O36" s="1"/>
  <c r="F25"/>
  <c r="F36" s="1"/>
  <c r="E25"/>
  <c r="E36" s="1"/>
  <c r="AB23"/>
  <c r="AA23"/>
  <c r="Z23"/>
  <c r="Y23"/>
  <c r="X23"/>
  <c r="W23"/>
  <c r="V23"/>
  <c r="U23"/>
  <c r="T23"/>
  <c r="S23"/>
  <c r="R23"/>
  <c r="Q23"/>
  <c r="N23"/>
  <c r="M23"/>
  <c r="J23"/>
  <c r="I23"/>
  <c r="H23"/>
  <c r="G23"/>
  <c r="P22"/>
  <c r="P23" s="1"/>
  <c r="O22"/>
  <c r="O23" s="1"/>
  <c r="L22"/>
  <c r="L23" s="1"/>
  <c r="K22"/>
  <c r="K23" s="1"/>
  <c r="F22"/>
  <c r="F23" s="1"/>
  <c r="E22"/>
  <c r="E23" s="1"/>
  <c r="AB20"/>
  <c r="AA20"/>
  <c r="Z20"/>
  <c r="Y20"/>
  <c r="X20"/>
  <c r="W20"/>
  <c r="V20"/>
  <c r="U20"/>
  <c r="T20"/>
  <c r="S20"/>
  <c r="R20"/>
  <c r="Q20"/>
  <c r="N20"/>
  <c r="M20"/>
  <c r="L20"/>
  <c r="K20"/>
  <c r="J20"/>
  <c r="I20"/>
  <c r="H20"/>
  <c r="G20"/>
  <c r="P19"/>
  <c r="O19"/>
  <c r="F19"/>
  <c r="E19"/>
  <c r="P18"/>
  <c r="P20" s="1"/>
  <c r="O18"/>
  <c r="O20" s="1"/>
  <c r="F18"/>
  <c r="F20" s="1"/>
  <c r="E18"/>
  <c r="E20" s="1"/>
  <c r="AB16"/>
  <c r="AA16"/>
  <c r="Z16"/>
  <c r="Y16"/>
  <c r="X16"/>
  <c r="W16"/>
  <c r="V16"/>
  <c r="U16"/>
  <c r="T16"/>
  <c r="S16"/>
  <c r="R16"/>
  <c r="Q16"/>
  <c r="N16"/>
  <c r="M16"/>
  <c r="J16"/>
  <c r="I16"/>
  <c r="H16"/>
  <c r="G16"/>
  <c r="P15"/>
  <c r="O15"/>
  <c r="F15"/>
  <c r="E15"/>
  <c r="P14"/>
  <c r="O14"/>
  <c r="F14"/>
  <c r="E14"/>
  <c r="P13"/>
  <c r="O13"/>
  <c r="F13"/>
  <c r="E13"/>
  <c r="P12"/>
  <c r="O12"/>
  <c r="F12"/>
  <c r="E12"/>
  <c r="P11"/>
  <c r="O11"/>
  <c r="F11"/>
  <c r="E11"/>
  <c r="P10"/>
  <c r="O10"/>
  <c r="F10"/>
  <c r="E10"/>
  <c r="A10"/>
  <c r="A11" s="1"/>
  <c r="A12" s="1"/>
  <c r="A13" s="1"/>
  <c r="A14" s="1"/>
  <c r="A15" s="1"/>
  <c r="A18" s="1"/>
  <c r="A19" s="1"/>
  <c r="A22" s="1"/>
  <c r="A25" s="1"/>
  <c r="A26" s="1"/>
  <c r="A27" s="1"/>
  <c r="A28" s="1"/>
  <c r="A29" s="1"/>
  <c r="A30" s="1"/>
  <c r="A31" s="1"/>
  <c r="A32" s="1"/>
  <c r="A33" s="1"/>
  <c r="A34" s="1"/>
  <c r="A35" s="1"/>
  <c r="A38" s="1"/>
  <c r="A41" s="1"/>
  <c r="A42" s="1"/>
  <c r="A45" s="1"/>
  <c r="A48" s="1"/>
  <c r="A51" s="1"/>
  <c r="A52" s="1"/>
  <c r="A53" s="1"/>
  <c r="A54" s="1"/>
  <c r="A55" s="1"/>
  <c r="A56" s="1"/>
  <c r="A59" s="1"/>
  <c r="A60" s="1"/>
  <c r="A61" s="1"/>
  <c r="A62" s="1"/>
  <c r="A63" s="1"/>
  <c r="A64" s="1"/>
  <c r="A65" s="1"/>
  <c r="A68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5" s="1"/>
  <c r="A96" s="1"/>
  <c r="A97" s="1"/>
  <c r="A98" s="1"/>
  <c r="A99" s="1"/>
  <c r="A100" s="1"/>
  <c r="A101" s="1"/>
  <c r="A104" s="1"/>
  <c r="A107" s="1"/>
  <c r="A110" s="1"/>
  <c r="A111" s="1"/>
  <c r="A114" s="1"/>
  <c r="A115" s="1"/>
  <c r="A118" s="1"/>
  <c r="A121" s="1"/>
  <c r="A124" s="1"/>
  <c r="A127" s="1"/>
  <c r="A128" s="1"/>
  <c r="A129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201" s="1"/>
  <c r="A206" s="1"/>
  <c r="A209" s="1"/>
  <c r="A212" s="1"/>
  <c r="A215" s="1"/>
  <c r="A218" s="1"/>
  <c r="A219" s="1"/>
  <c r="A222" s="1"/>
  <c r="A225" s="1"/>
  <c r="A226" s="1"/>
  <c r="A229" s="1"/>
  <c r="A232" s="1"/>
  <c r="A235" s="1"/>
  <c r="A238" s="1"/>
  <c r="A241" s="1"/>
  <c r="A244" s="1"/>
  <c r="A247" s="1"/>
  <c r="A250" s="1"/>
  <c r="A251" s="1"/>
  <c r="A254" s="1"/>
  <c r="A257" s="1"/>
  <c r="A260" s="1"/>
  <c r="A263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81" s="1"/>
  <c r="A282" s="1"/>
  <c r="A283" s="1"/>
  <c r="A284" s="1"/>
  <c r="A288" s="1"/>
  <c r="A289" s="1"/>
  <c r="A290" s="1"/>
  <c r="A291" s="1"/>
  <c r="P9"/>
  <c r="O9"/>
  <c r="L9"/>
  <c r="L16" s="1"/>
  <c r="K9"/>
  <c r="K16" s="1"/>
  <c r="F9"/>
  <c r="F16" s="1"/>
  <c r="E9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R265" l="1"/>
  <c r="T265"/>
  <c r="J265"/>
  <c r="N265"/>
  <c r="O265"/>
  <c r="G265"/>
  <c r="K265"/>
  <c r="Q265"/>
  <c r="E16"/>
  <c r="O16"/>
  <c r="O203" s="1"/>
  <c r="P43"/>
  <c r="P102"/>
  <c r="V203"/>
  <c r="V286" s="1"/>
  <c r="V293" s="1"/>
  <c r="Z203"/>
  <c r="Z286" s="1"/>
  <c r="Z293" s="1"/>
  <c r="U203"/>
  <c r="U286" s="1"/>
  <c r="U293" s="1"/>
  <c r="Y203"/>
  <c r="Y286" s="1"/>
  <c r="Y293" s="1"/>
  <c r="J203"/>
  <c r="N203"/>
  <c r="X203"/>
  <c r="X286" s="1"/>
  <c r="X293" s="1"/>
  <c r="AB203"/>
  <c r="AB286" s="1"/>
  <c r="AB293" s="1"/>
  <c r="P16"/>
  <c r="E102"/>
  <c r="E203" s="1"/>
  <c r="E286" s="1"/>
  <c r="E293" s="1"/>
  <c r="E116"/>
  <c r="I203"/>
  <c r="I286" s="1"/>
  <c r="I293" s="1"/>
  <c r="M203"/>
  <c r="M286" s="1"/>
  <c r="M293" s="1"/>
  <c r="W203"/>
  <c r="W286" s="1"/>
  <c r="W293" s="1"/>
  <c r="AA203"/>
  <c r="AA286" s="1"/>
  <c r="AA293" s="1"/>
  <c r="F203"/>
  <c r="F286" s="1"/>
  <c r="F293" s="1"/>
  <c r="H203"/>
  <c r="H286" s="1"/>
  <c r="H293" s="1"/>
  <c r="L203"/>
  <c r="L286" s="1"/>
  <c r="L293" s="1"/>
  <c r="R203"/>
  <c r="R286" s="1"/>
  <c r="R293" s="1"/>
  <c r="T203"/>
  <c r="T286" s="1"/>
  <c r="T293" s="1"/>
  <c r="G203"/>
  <c r="G286" s="1"/>
  <c r="G293" s="1"/>
  <c r="K203"/>
  <c r="Q203"/>
  <c r="Q286" s="1"/>
  <c r="Q293" s="1"/>
  <c r="S203"/>
  <c r="S286" s="1"/>
  <c r="S293" s="1"/>
  <c r="J286" l="1"/>
  <c r="J293" s="1"/>
  <c r="K286"/>
  <c r="K293" s="1"/>
  <c r="P203"/>
  <c r="P286" s="1"/>
  <c r="P293" s="1"/>
  <c r="N286"/>
  <c r="N293" s="1"/>
  <c r="O286"/>
  <c r="O293" s="1"/>
  <c r="V104" i="6"/>
  <c r="X104"/>
  <c r="AA104"/>
  <c r="Z19"/>
  <c r="O298"/>
  <c r="O204"/>
  <c r="O139"/>
  <c r="O127"/>
  <c r="O126"/>
  <c r="O270"/>
  <c r="O255"/>
  <c r="O76"/>
  <c r="O32"/>
  <c r="O21"/>
  <c r="O28"/>
  <c r="O27"/>
  <c r="O14"/>
  <c r="AD259"/>
  <c r="AE259"/>
  <c r="AD14"/>
  <c r="AE14"/>
  <c r="AD163"/>
  <c r="AD191"/>
  <c r="F272"/>
  <c r="F139"/>
  <c r="F129" l="1"/>
  <c r="F53"/>
  <c r="Q14"/>
  <c r="P14" s="1"/>
  <c r="H250"/>
  <c r="H228"/>
  <c r="AF269"/>
  <c r="AE269"/>
  <c r="AD269"/>
  <c r="AC269"/>
  <c r="AB269"/>
  <c r="AA269"/>
  <c r="Z269"/>
  <c r="Y269"/>
  <c r="X269"/>
  <c r="W269"/>
  <c r="V269"/>
  <c r="U269"/>
  <c r="T269"/>
  <c r="S269"/>
  <c r="R269"/>
  <c r="N269"/>
  <c r="M269"/>
  <c r="L269"/>
  <c r="K269"/>
  <c r="J269"/>
  <c r="I269"/>
  <c r="H269"/>
  <c r="G269"/>
  <c r="F269"/>
  <c r="AF266"/>
  <c r="AE266"/>
  <c r="AD266"/>
  <c r="AC266"/>
  <c r="AB266"/>
  <c r="AA266"/>
  <c r="Z266"/>
  <c r="Y266"/>
  <c r="X266"/>
  <c r="W266"/>
  <c r="V266"/>
  <c r="U266"/>
  <c r="T266"/>
  <c r="S266"/>
  <c r="R266"/>
  <c r="N266"/>
  <c r="M266"/>
  <c r="L266"/>
  <c r="K266"/>
  <c r="J266"/>
  <c r="I266"/>
  <c r="H266"/>
  <c r="G266"/>
  <c r="F266"/>
  <c r="AF263"/>
  <c r="AE263"/>
  <c r="AD263"/>
  <c r="AC263"/>
  <c r="AB263"/>
  <c r="AA263"/>
  <c r="Z263"/>
  <c r="Y263"/>
  <c r="X263"/>
  <c r="W263"/>
  <c r="V263"/>
  <c r="U263"/>
  <c r="T263"/>
  <c r="S263"/>
  <c r="R263"/>
  <c r="N263"/>
  <c r="M263"/>
  <c r="L263"/>
  <c r="K263"/>
  <c r="J263"/>
  <c r="I263"/>
  <c r="H263"/>
  <c r="G263"/>
  <c r="F263"/>
  <c r="AF260"/>
  <c r="AE260"/>
  <c r="AD260"/>
  <c r="AC260"/>
  <c r="AB260"/>
  <c r="AA260"/>
  <c r="Z260"/>
  <c r="Y260"/>
  <c r="X260"/>
  <c r="W260"/>
  <c r="V260"/>
  <c r="U260"/>
  <c r="T260"/>
  <c r="S260"/>
  <c r="R260"/>
  <c r="N260"/>
  <c r="M260"/>
  <c r="L260"/>
  <c r="K260"/>
  <c r="J260"/>
  <c r="I260"/>
  <c r="H260"/>
  <c r="G260"/>
  <c r="F260"/>
  <c r="AF257"/>
  <c r="AE257"/>
  <c r="AD257"/>
  <c r="AC257"/>
  <c r="AB257"/>
  <c r="AA257"/>
  <c r="Z257"/>
  <c r="Y257"/>
  <c r="X257"/>
  <c r="W257"/>
  <c r="V257"/>
  <c r="U257"/>
  <c r="T257"/>
  <c r="S257"/>
  <c r="R257"/>
  <c r="N257"/>
  <c r="M257"/>
  <c r="L257"/>
  <c r="K257"/>
  <c r="J257"/>
  <c r="I257"/>
  <c r="H257"/>
  <c r="G257"/>
  <c r="F257"/>
  <c r="AF253"/>
  <c r="AE253"/>
  <c r="AD253"/>
  <c r="AC253"/>
  <c r="AB253"/>
  <c r="AA253"/>
  <c r="Z253"/>
  <c r="Y253"/>
  <c r="X253"/>
  <c r="W253"/>
  <c r="V253"/>
  <c r="U253"/>
  <c r="T253"/>
  <c r="S253"/>
  <c r="R253"/>
  <c r="N253"/>
  <c r="M253"/>
  <c r="L253"/>
  <c r="K253"/>
  <c r="J253"/>
  <c r="I253"/>
  <c r="H253"/>
  <c r="G253"/>
  <c r="F253"/>
  <c r="AF250"/>
  <c r="AE250"/>
  <c r="AD250"/>
  <c r="AC250"/>
  <c r="AB250"/>
  <c r="AA250"/>
  <c r="Z250"/>
  <c r="Y250"/>
  <c r="X250"/>
  <c r="W250"/>
  <c r="V250"/>
  <c r="U250"/>
  <c r="T250"/>
  <c r="S250"/>
  <c r="R250"/>
  <c r="N250"/>
  <c r="M250"/>
  <c r="L250"/>
  <c r="K250"/>
  <c r="J250"/>
  <c r="I250"/>
  <c r="G250"/>
  <c r="F250"/>
  <c r="AF247"/>
  <c r="AE247"/>
  <c r="AD247"/>
  <c r="AC247"/>
  <c r="AB247"/>
  <c r="AA247"/>
  <c r="Z247"/>
  <c r="Y247"/>
  <c r="X247"/>
  <c r="W247"/>
  <c r="V247"/>
  <c r="U247"/>
  <c r="T247"/>
  <c r="S247"/>
  <c r="R247"/>
  <c r="N247"/>
  <c r="M247"/>
  <c r="L247"/>
  <c r="K247"/>
  <c r="J247"/>
  <c r="I247"/>
  <c r="H247"/>
  <c r="G247"/>
  <c r="F247"/>
  <c r="AF244"/>
  <c r="AE244"/>
  <c r="AD244"/>
  <c r="AC244"/>
  <c r="AB244"/>
  <c r="AA244"/>
  <c r="Z244"/>
  <c r="Y244"/>
  <c r="X244"/>
  <c r="W244"/>
  <c r="V244"/>
  <c r="U244"/>
  <c r="T244"/>
  <c r="S244"/>
  <c r="R244"/>
  <c r="N244"/>
  <c r="M244"/>
  <c r="L244"/>
  <c r="K244"/>
  <c r="J244"/>
  <c r="I244"/>
  <c r="H244"/>
  <c r="G244"/>
  <c r="F244"/>
  <c r="AF241"/>
  <c r="AE241"/>
  <c r="AD241"/>
  <c r="AC241"/>
  <c r="AB241"/>
  <c r="AA241"/>
  <c r="Z241"/>
  <c r="Y241"/>
  <c r="X241"/>
  <c r="W241"/>
  <c r="V241"/>
  <c r="U241"/>
  <c r="T241"/>
  <c r="S241"/>
  <c r="R241"/>
  <c r="N241"/>
  <c r="M241"/>
  <c r="L241"/>
  <c r="K241"/>
  <c r="J241"/>
  <c r="I241"/>
  <c r="H241"/>
  <c r="G241"/>
  <c r="F241"/>
  <c r="AF238"/>
  <c r="AE238"/>
  <c r="AD238"/>
  <c r="AC238"/>
  <c r="AB238"/>
  <c r="AA238"/>
  <c r="Z238"/>
  <c r="Y238"/>
  <c r="X238"/>
  <c r="W238"/>
  <c r="V238"/>
  <c r="U238"/>
  <c r="T238"/>
  <c r="S238"/>
  <c r="R238"/>
  <c r="N238"/>
  <c r="M238"/>
  <c r="L238"/>
  <c r="K238"/>
  <c r="J238"/>
  <c r="I238"/>
  <c r="H238"/>
  <c r="G238"/>
  <c r="F238"/>
  <c r="AF235"/>
  <c r="AE235"/>
  <c r="AD235"/>
  <c r="AC235"/>
  <c r="AB235"/>
  <c r="AA235"/>
  <c r="Z235"/>
  <c r="Y235"/>
  <c r="X235"/>
  <c r="W235"/>
  <c r="V235"/>
  <c r="U235"/>
  <c r="T235"/>
  <c r="S235"/>
  <c r="R235"/>
  <c r="N235"/>
  <c r="M235"/>
  <c r="L235"/>
  <c r="K235"/>
  <c r="J235"/>
  <c r="I235"/>
  <c r="H235"/>
  <c r="G235"/>
  <c r="F235"/>
  <c r="AF232"/>
  <c r="AE232"/>
  <c r="AD232"/>
  <c r="AC232"/>
  <c r="AB232"/>
  <c r="AA232"/>
  <c r="Z232"/>
  <c r="Y232"/>
  <c r="X232"/>
  <c r="W232"/>
  <c r="V232"/>
  <c r="U232"/>
  <c r="T232"/>
  <c r="S232"/>
  <c r="R232"/>
  <c r="N232"/>
  <c r="M232"/>
  <c r="L232"/>
  <c r="K232"/>
  <c r="J232"/>
  <c r="I232"/>
  <c r="H232"/>
  <c r="G232"/>
  <c r="F232"/>
  <c r="AF228"/>
  <c r="AE228"/>
  <c r="AD228"/>
  <c r="AC228"/>
  <c r="AB228"/>
  <c r="AA228"/>
  <c r="Z228"/>
  <c r="Y228"/>
  <c r="X228"/>
  <c r="W228"/>
  <c r="V228"/>
  <c r="U228"/>
  <c r="T228"/>
  <c r="S228"/>
  <c r="R228"/>
  <c r="N228"/>
  <c r="M228"/>
  <c r="L228"/>
  <c r="K228"/>
  <c r="J228"/>
  <c r="I228"/>
  <c r="G228"/>
  <c r="F228"/>
  <c r="AF225"/>
  <c r="AE225"/>
  <c r="AD225"/>
  <c r="AC225"/>
  <c r="AB225"/>
  <c r="AA225"/>
  <c r="Z225"/>
  <c r="Y225"/>
  <c r="X225"/>
  <c r="W225"/>
  <c r="V225"/>
  <c r="U225"/>
  <c r="T225"/>
  <c r="S225"/>
  <c r="R225"/>
  <c r="N225"/>
  <c r="M225"/>
  <c r="L225"/>
  <c r="K225"/>
  <c r="J225"/>
  <c r="I225"/>
  <c r="H225"/>
  <c r="G225"/>
  <c r="F225"/>
  <c r="AF221"/>
  <c r="AE221"/>
  <c r="AD221"/>
  <c r="AC221"/>
  <c r="AB221"/>
  <c r="AA221"/>
  <c r="Z221"/>
  <c r="Y221"/>
  <c r="X221"/>
  <c r="W221"/>
  <c r="V221"/>
  <c r="U221"/>
  <c r="T221"/>
  <c r="S221"/>
  <c r="R221"/>
  <c r="N221"/>
  <c r="M221"/>
  <c r="L221"/>
  <c r="K221"/>
  <c r="J221"/>
  <c r="I221"/>
  <c r="H221"/>
  <c r="G221"/>
  <c r="F221"/>
  <c r="AF218"/>
  <c r="AE218"/>
  <c r="AD218"/>
  <c r="AC218"/>
  <c r="AB218"/>
  <c r="AA218"/>
  <c r="Z218"/>
  <c r="Y218"/>
  <c r="X218"/>
  <c r="W218"/>
  <c r="V218"/>
  <c r="U218"/>
  <c r="T218"/>
  <c r="S218"/>
  <c r="R218"/>
  <c r="N218"/>
  <c r="M218"/>
  <c r="L218"/>
  <c r="K218"/>
  <c r="J218"/>
  <c r="I218"/>
  <c r="H218"/>
  <c r="G218"/>
  <c r="F218"/>
  <c r="AF215"/>
  <c r="AE215"/>
  <c r="AD215"/>
  <c r="AC215"/>
  <c r="AB215"/>
  <c r="AA215"/>
  <c r="Z215"/>
  <c r="Y215"/>
  <c r="X215"/>
  <c r="W215"/>
  <c r="V215"/>
  <c r="U215"/>
  <c r="T215"/>
  <c r="S215"/>
  <c r="R215"/>
  <c r="N215"/>
  <c r="M215"/>
  <c r="L215"/>
  <c r="K215"/>
  <c r="J215"/>
  <c r="I215"/>
  <c r="H215"/>
  <c r="G215"/>
  <c r="F215"/>
  <c r="AF212"/>
  <c r="AE212"/>
  <c r="AE270" s="1"/>
  <c r="AD212"/>
  <c r="AC212"/>
  <c r="AC270" s="1"/>
  <c r="AB212"/>
  <c r="AA212"/>
  <c r="AA270" s="1"/>
  <c r="Z212"/>
  <c r="Y212"/>
  <c r="Y270" s="1"/>
  <c r="X212"/>
  <c r="W212"/>
  <c r="W270" s="1"/>
  <c r="V212"/>
  <c r="U212"/>
  <c r="U270" s="1"/>
  <c r="T212"/>
  <c r="S212"/>
  <c r="S270" s="1"/>
  <c r="R212"/>
  <c r="N212"/>
  <c r="M212"/>
  <c r="L212"/>
  <c r="K212"/>
  <c r="J212"/>
  <c r="I212"/>
  <c r="H212"/>
  <c r="G212"/>
  <c r="F212"/>
  <c r="AF207"/>
  <c r="AE207"/>
  <c r="AD207"/>
  <c r="AC207"/>
  <c r="AB207"/>
  <c r="AA207"/>
  <c r="Z207"/>
  <c r="Y207"/>
  <c r="X207"/>
  <c r="W207"/>
  <c r="V207"/>
  <c r="U207"/>
  <c r="T207"/>
  <c r="S207"/>
  <c r="R207"/>
  <c r="N207"/>
  <c r="M207"/>
  <c r="L207"/>
  <c r="K207"/>
  <c r="J207"/>
  <c r="I207"/>
  <c r="H207"/>
  <c r="G207"/>
  <c r="F207"/>
  <c r="AF204"/>
  <c r="AE204"/>
  <c r="AD204"/>
  <c r="AC204"/>
  <c r="AB204"/>
  <c r="AA204"/>
  <c r="Z204"/>
  <c r="Y204"/>
  <c r="X204"/>
  <c r="W204"/>
  <c r="V204"/>
  <c r="U204"/>
  <c r="T204"/>
  <c r="S204"/>
  <c r="R204"/>
  <c r="N204"/>
  <c r="M204"/>
  <c r="L204"/>
  <c r="K204"/>
  <c r="J204"/>
  <c r="I204"/>
  <c r="H204"/>
  <c r="G204"/>
  <c r="F204"/>
  <c r="AF135"/>
  <c r="AE135"/>
  <c r="AD135"/>
  <c r="AC135"/>
  <c r="AB135"/>
  <c r="AA135"/>
  <c r="Z135"/>
  <c r="Y135"/>
  <c r="X135"/>
  <c r="W135"/>
  <c r="V135"/>
  <c r="U135"/>
  <c r="T135"/>
  <c r="S135"/>
  <c r="R135"/>
  <c r="N135"/>
  <c r="M135"/>
  <c r="L135"/>
  <c r="K135"/>
  <c r="J135"/>
  <c r="I135"/>
  <c r="H135"/>
  <c r="G135"/>
  <c r="F135"/>
  <c r="AF130"/>
  <c r="AE130"/>
  <c r="AD130"/>
  <c r="AC130"/>
  <c r="AB130"/>
  <c r="AA130"/>
  <c r="Z130"/>
  <c r="Y130"/>
  <c r="X130"/>
  <c r="W130"/>
  <c r="V130"/>
  <c r="U130"/>
  <c r="T130"/>
  <c r="S130"/>
  <c r="R130"/>
  <c r="N130"/>
  <c r="M130"/>
  <c r="L130"/>
  <c r="K130"/>
  <c r="J130"/>
  <c r="I130"/>
  <c r="H130"/>
  <c r="G130"/>
  <c r="F130"/>
  <c r="AF127"/>
  <c r="AE127"/>
  <c r="AD127"/>
  <c r="AC127"/>
  <c r="AB127"/>
  <c r="AA127"/>
  <c r="Z127"/>
  <c r="Y127"/>
  <c r="X127"/>
  <c r="W127"/>
  <c r="V127"/>
  <c r="U127"/>
  <c r="T127"/>
  <c r="S127"/>
  <c r="R127"/>
  <c r="N127"/>
  <c r="M127"/>
  <c r="L127"/>
  <c r="K127"/>
  <c r="J127"/>
  <c r="I127"/>
  <c r="H127"/>
  <c r="G127"/>
  <c r="F127"/>
  <c r="AF124"/>
  <c r="AE124"/>
  <c r="AD124"/>
  <c r="AC124"/>
  <c r="AB124"/>
  <c r="AA124"/>
  <c r="Z124"/>
  <c r="Y124"/>
  <c r="X124"/>
  <c r="W124"/>
  <c r="V124"/>
  <c r="U124"/>
  <c r="T124"/>
  <c r="S124"/>
  <c r="R124"/>
  <c r="N124"/>
  <c r="M124"/>
  <c r="L124"/>
  <c r="K124"/>
  <c r="J124"/>
  <c r="I124"/>
  <c r="H124"/>
  <c r="G124"/>
  <c r="F124"/>
  <c r="AF121"/>
  <c r="AE121"/>
  <c r="AD121"/>
  <c r="AC121"/>
  <c r="AB121"/>
  <c r="AA121"/>
  <c r="Z121"/>
  <c r="Y121"/>
  <c r="X121"/>
  <c r="W121"/>
  <c r="V121"/>
  <c r="U121"/>
  <c r="T121"/>
  <c r="S121"/>
  <c r="R121"/>
  <c r="N121"/>
  <c r="M121"/>
  <c r="L121"/>
  <c r="K121"/>
  <c r="J121"/>
  <c r="I121"/>
  <c r="H121"/>
  <c r="G121"/>
  <c r="F121"/>
  <c r="AF117"/>
  <c r="AE117"/>
  <c r="AD117"/>
  <c r="AC117"/>
  <c r="AB117"/>
  <c r="AA117"/>
  <c r="Z117"/>
  <c r="Y117"/>
  <c r="X117"/>
  <c r="W117"/>
  <c r="V117"/>
  <c r="U117"/>
  <c r="T117"/>
  <c r="S117"/>
  <c r="R117"/>
  <c r="N117"/>
  <c r="M117"/>
  <c r="L117"/>
  <c r="K117"/>
  <c r="J117"/>
  <c r="I117"/>
  <c r="H117"/>
  <c r="G117"/>
  <c r="F117"/>
  <c r="AF113"/>
  <c r="AE113"/>
  <c r="AD113"/>
  <c r="AC113"/>
  <c r="AB113"/>
  <c r="AA113"/>
  <c r="Z113"/>
  <c r="Y113"/>
  <c r="X113"/>
  <c r="W113"/>
  <c r="V113"/>
  <c r="U113"/>
  <c r="T113"/>
  <c r="S113"/>
  <c r="R113"/>
  <c r="N113"/>
  <c r="M113"/>
  <c r="L113"/>
  <c r="K113"/>
  <c r="J113"/>
  <c r="I113"/>
  <c r="H113"/>
  <c r="G113"/>
  <c r="F113"/>
  <c r="AF110"/>
  <c r="AE110"/>
  <c r="AD110"/>
  <c r="AC110"/>
  <c r="AB110"/>
  <c r="AA110"/>
  <c r="Z110"/>
  <c r="Y110"/>
  <c r="X110"/>
  <c r="W110"/>
  <c r="V110"/>
  <c r="U110"/>
  <c r="T110"/>
  <c r="S110"/>
  <c r="R110"/>
  <c r="N110"/>
  <c r="M110"/>
  <c r="L110"/>
  <c r="K110"/>
  <c r="J110"/>
  <c r="I110"/>
  <c r="H110"/>
  <c r="G110"/>
  <c r="F110"/>
  <c r="AF107"/>
  <c r="AE107"/>
  <c r="AD107"/>
  <c r="AC107"/>
  <c r="AB107"/>
  <c r="AA107"/>
  <c r="Z107"/>
  <c r="Y107"/>
  <c r="X107"/>
  <c r="W107"/>
  <c r="V107"/>
  <c r="U107"/>
  <c r="T107"/>
  <c r="S107"/>
  <c r="R107"/>
  <c r="N107"/>
  <c r="M107"/>
  <c r="L107"/>
  <c r="K107"/>
  <c r="J107"/>
  <c r="I107"/>
  <c r="H107"/>
  <c r="G107"/>
  <c r="F107"/>
  <c r="AF98"/>
  <c r="AE98"/>
  <c r="AD98"/>
  <c r="AC98"/>
  <c r="AB98"/>
  <c r="AA98"/>
  <c r="Z98"/>
  <c r="Y98"/>
  <c r="X98"/>
  <c r="W98"/>
  <c r="V98"/>
  <c r="U98"/>
  <c r="T98"/>
  <c r="S98"/>
  <c r="R98"/>
  <c r="N98"/>
  <c r="M98"/>
  <c r="L98"/>
  <c r="K98"/>
  <c r="J98"/>
  <c r="I98"/>
  <c r="H98"/>
  <c r="G98"/>
  <c r="F98"/>
  <c r="AF74"/>
  <c r="AE74"/>
  <c r="AD74"/>
  <c r="AC74"/>
  <c r="AB74"/>
  <c r="AA74"/>
  <c r="Z74"/>
  <c r="Y74"/>
  <c r="X74"/>
  <c r="W74"/>
  <c r="V74"/>
  <c r="U74"/>
  <c r="T74"/>
  <c r="S74"/>
  <c r="R74"/>
  <c r="N74"/>
  <c r="M74"/>
  <c r="L74"/>
  <c r="K74"/>
  <c r="J74"/>
  <c r="I74"/>
  <c r="H74"/>
  <c r="G74"/>
  <c r="F74"/>
  <c r="AF71"/>
  <c r="AE71"/>
  <c r="AD71"/>
  <c r="AC71"/>
  <c r="AB71"/>
  <c r="AA71"/>
  <c r="Z71"/>
  <c r="Y71"/>
  <c r="X71"/>
  <c r="W71"/>
  <c r="V71"/>
  <c r="U71"/>
  <c r="T71"/>
  <c r="S71"/>
  <c r="R71"/>
  <c r="N71"/>
  <c r="M71"/>
  <c r="L71"/>
  <c r="K71"/>
  <c r="J71"/>
  <c r="I71"/>
  <c r="H71"/>
  <c r="G71"/>
  <c r="F71"/>
  <c r="AF62"/>
  <c r="AE62"/>
  <c r="AD62"/>
  <c r="AC62"/>
  <c r="AB62"/>
  <c r="AA62"/>
  <c r="Z62"/>
  <c r="Y62"/>
  <c r="X62"/>
  <c r="W62"/>
  <c r="V62"/>
  <c r="U62"/>
  <c r="T62"/>
  <c r="S62"/>
  <c r="R62"/>
  <c r="N62"/>
  <c r="M62"/>
  <c r="L62"/>
  <c r="K62"/>
  <c r="J62"/>
  <c r="I62"/>
  <c r="H62"/>
  <c r="G62"/>
  <c r="F62"/>
  <c r="AF54"/>
  <c r="AE54"/>
  <c r="AD54"/>
  <c r="AC54"/>
  <c r="AB54"/>
  <c r="AA54"/>
  <c r="Z54"/>
  <c r="Y54"/>
  <c r="X54"/>
  <c r="W54"/>
  <c r="V54"/>
  <c r="U54"/>
  <c r="T54"/>
  <c r="S54"/>
  <c r="R54"/>
  <c r="N54"/>
  <c r="M54"/>
  <c r="L54"/>
  <c r="K54"/>
  <c r="J54"/>
  <c r="I54"/>
  <c r="H54"/>
  <c r="G54"/>
  <c r="F54"/>
  <c r="AF51"/>
  <c r="AE51"/>
  <c r="AD51"/>
  <c r="AC51"/>
  <c r="AB51"/>
  <c r="AA51"/>
  <c r="Z51"/>
  <c r="Y51"/>
  <c r="X51"/>
  <c r="W51"/>
  <c r="V51"/>
  <c r="U51"/>
  <c r="T51"/>
  <c r="S51"/>
  <c r="R51"/>
  <c r="N51"/>
  <c r="M51"/>
  <c r="L51"/>
  <c r="K51"/>
  <c r="J51"/>
  <c r="I51"/>
  <c r="H51"/>
  <c r="G51"/>
  <c r="F51"/>
  <c r="AF48"/>
  <c r="AE48"/>
  <c r="AD48"/>
  <c r="AC48"/>
  <c r="AB48"/>
  <c r="AA48"/>
  <c r="Z48"/>
  <c r="Y48"/>
  <c r="X48"/>
  <c r="W48"/>
  <c r="V48"/>
  <c r="U48"/>
  <c r="T48"/>
  <c r="S48"/>
  <c r="R48"/>
  <c r="N48"/>
  <c r="M48"/>
  <c r="L48"/>
  <c r="K48"/>
  <c r="J48"/>
  <c r="I48"/>
  <c r="H48"/>
  <c r="G48"/>
  <c r="F48"/>
  <c r="AF44"/>
  <c r="AE44"/>
  <c r="AD44"/>
  <c r="AC44"/>
  <c r="AB44"/>
  <c r="AA44"/>
  <c r="Z44"/>
  <c r="Y44"/>
  <c r="X44"/>
  <c r="W44"/>
  <c r="V44"/>
  <c r="U44"/>
  <c r="T44"/>
  <c r="S44"/>
  <c r="R44"/>
  <c r="N44"/>
  <c r="M44"/>
  <c r="L44"/>
  <c r="K44"/>
  <c r="J44"/>
  <c r="I44"/>
  <c r="H44"/>
  <c r="G44"/>
  <c r="F44"/>
  <c r="AF41"/>
  <c r="AE41"/>
  <c r="AD41"/>
  <c r="AC41"/>
  <c r="AB41"/>
  <c r="AA41"/>
  <c r="Z41"/>
  <c r="Y41"/>
  <c r="X41"/>
  <c r="W41"/>
  <c r="V41"/>
  <c r="U41"/>
  <c r="T41"/>
  <c r="S41"/>
  <c r="R41"/>
  <c r="N41"/>
  <c r="M41"/>
  <c r="L41"/>
  <c r="K41"/>
  <c r="J41"/>
  <c r="I41"/>
  <c r="H41"/>
  <c r="G41"/>
  <c r="F41"/>
  <c r="AF28"/>
  <c r="AE28"/>
  <c r="AD28"/>
  <c r="AC28"/>
  <c r="AB28"/>
  <c r="AA28"/>
  <c r="Z28"/>
  <c r="Y28"/>
  <c r="X28"/>
  <c r="W28"/>
  <c r="V28"/>
  <c r="U28"/>
  <c r="T28"/>
  <c r="S28"/>
  <c r="R28"/>
  <c r="N28"/>
  <c r="M28"/>
  <c r="L28"/>
  <c r="K28"/>
  <c r="J28"/>
  <c r="I28"/>
  <c r="H28"/>
  <c r="G28"/>
  <c r="F28"/>
  <c r="AF25"/>
  <c r="AE25"/>
  <c r="AD25"/>
  <c r="AC25"/>
  <c r="AB25"/>
  <c r="AA25"/>
  <c r="Z25"/>
  <c r="Y25"/>
  <c r="X25"/>
  <c r="W25"/>
  <c r="V25"/>
  <c r="U25"/>
  <c r="T25"/>
  <c r="S25"/>
  <c r="R25"/>
  <c r="N25"/>
  <c r="M25"/>
  <c r="L25"/>
  <c r="K25"/>
  <c r="J25"/>
  <c r="I25"/>
  <c r="H25"/>
  <c r="G25"/>
  <c r="F25"/>
  <c r="AF21"/>
  <c r="AE21"/>
  <c r="AD21"/>
  <c r="AC21"/>
  <c r="AB21"/>
  <c r="AA21"/>
  <c r="Z21"/>
  <c r="Y21"/>
  <c r="X21"/>
  <c r="W21"/>
  <c r="V21"/>
  <c r="U21"/>
  <c r="T21"/>
  <c r="S21"/>
  <c r="R21"/>
  <c r="N21"/>
  <c r="M21"/>
  <c r="L21"/>
  <c r="K21"/>
  <c r="J21"/>
  <c r="I21"/>
  <c r="H21"/>
  <c r="G21"/>
  <c r="F21"/>
  <c r="E97"/>
  <c r="Q97"/>
  <c r="P97" s="1"/>
  <c r="Q295"/>
  <c r="P295" s="1"/>
  <c r="Q296"/>
  <c r="P296" s="1"/>
  <c r="E295"/>
  <c r="E296"/>
  <c r="Q294"/>
  <c r="P294" s="1"/>
  <c r="Q293"/>
  <c r="P293" s="1"/>
  <c r="Q289"/>
  <c r="P289" s="1"/>
  <c r="Q288"/>
  <c r="P288" s="1"/>
  <c r="Q287"/>
  <c r="P287" s="1"/>
  <c r="Q286"/>
  <c r="P286" s="1"/>
  <c r="Q283"/>
  <c r="P283" s="1"/>
  <c r="Q282"/>
  <c r="P282" s="1"/>
  <c r="Q281"/>
  <c r="P281" s="1"/>
  <c r="Q280"/>
  <c r="P280" s="1"/>
  <c r="Q279"/>
  <c r="P279" s="1"/>
  <c r="Q278"/>
  <c r="P278" s="1"/>
  <c r="Q277"/>
  <c r="P277" s="1"/>
  <c r="Q276"/>
  <c r="P276" s="1"/>
  <c r="Q275"/>
  <c r="P275" s="1"/>
  <c r="Q274"/>
  <c r="P274" s="1"/>
  <c r="Q273"/>
  <c r="P273" s="1"/>
  <c r="Q272"/>
  <c r="P272" s="1"/>
  <c r="Q268"/>
  <c r="P268" s="1"/>
  <c r="P269" s="1"/>
  <c r="Q265"/>
  <c r="P265" s="1"/>
  <c r="P266" s="1"/>
  <c r="Q262"/>
  <c r="P262" s="1"/>
  <c r="P263" s="1"/>
  <c r="Q259"/>
  <c r="P259" s="1"/>
  <c r="P260" s="1"/>
  <c r="Q256"/>
  <c r="P256" s="1"/>
  <c r="Q255"/>
  <c r="P255" s="1"/>
  <c r="Q252"/>
  <c r="P252" s="1"/>
  <c r="P253" s="1"/>
  <c r="Q249"/>
  <c r="P249" s="1"/>
  <c r="P250" s="1"/>
  <c r="Q246"/>
  <c r="P246" s="1"/>
  <c r="P247" s="1"/>
  <c r="Q243"/>
  <c r="P243" s="1"/>
  <c r="P244" s="1"/>
  <c r="Q240"/>
  <c r="P240" s="1"/>
  <c r="P241" s="1"/>
  <c r="Q237"/>
  <c r="P237" s="1"/>
  <c r="P238" s="1"/>
  <c r="Q234"/>
  <c r="P234" s="1"/>
  <c r="P235" s="1"/>
  <c r="Q231"/>
  <c r="P231" s="1"/>
  <c r="Q230"/>
  <c r="P230" s="1"/>
  <c r="Q227"/>
  <c r="P227" s="1"/>
  <c r="P228" s="1"/>
  <c r="Q224"/>
  <c r="P224" s="1"/>
  <c r="Q223"/>
  <c r="P223" s="1"/>
  <c r="Q220"/>
  <c r="P220" s="1"/>
  <c r="P221" s="1"/>
  <c r="Q217"/>
  <c r="P217" s="1"/>
  <c r="P218" s="1"/>
  <c r="Q214"/>
  <c r="P214" s="1"/>
  <c r="P215" s="1"/>
  <c r="Q211"/>
  <c r="P211" s="1"/>
  <c r="P212" s="1"/>
  <c r="Q206"/>
  <c r="P206" s="1"/>
  <c r="P207" s="1"/>
  <c r="Q203"/>
  <c r="P203" s="1"/>
  <c r="Q202"/>
  <c r="P202" s="1"/>
  <c r="Q201"/>
  <c r="P201" s="1"/>
  <c r="Q200"/>
  <c r="P200" s="1"/>
  <c r="Q199"/>
  <c r="P199" s="1"/>
  <c r="Q198"/>
  <c r="P198" s="1"/>
  <c r="Q197"/>
  <c r="P197" s="1"/>
  <c r="Q196"/>
  <c r="P196" s="1"/>
  <c r="Q195"/>
  <c r="P195" s="1"/>
  <c r="Q194"/>
  <c r="P194" s="1"/>
  <c r="Q193"/>
  <c r="P193" s="1"/>
  <c r="Q192"/>
  <c r="P192" s="1"/>
  <c r="Q191"/>
  <c r="P191" s="1"/>
  <c r="Q190"/>
  <c r="P190" s="1"/>
  <c r="Q189"/>
  <c r="P189" s="1"/>
  <c r="Q188"/>
  <c r="P188" s="1"/>
  <c r="Q187"/>
  <c r="P187" s="1"/>
  <c r="Q186"/>
  <c r="P186" s="1"/>
  <c r="Q185"/>
  <c r="P185" s="1"/>
  <c r="Q184"/>
  <c r="P184" s="1"/>
  <c r="Q183"/>
  <c r="P183" s="1"/>
  <c r="Q182"/>
  <c r="P182" s="1"/>
  <c r="Q181"/>
  <c r="P181" s="1"/>
  <c r="Q180"/>
  <c r="P180" s="1"/>
  <c r="Q179"/>
  <c r="P179" s="1"/>
  <c r="Q178"/>
  <c r="P178" s="1"/>
  <c r="Q177"/>
  <c r="P177" s="1"/>
  <c r="Q176"/>
  <c r="P176" s="1"/>
  <c r="Q175"/>
  <c r="P175" s="1"/>
  <c r="Q174"/>
  <c r="P174" s="1"/>
  <c r="Q173"/>
  <c r="P173" s="1"/>
  <c r="Q172"/>
  <c r="P172" s="1"/>
  <c r="Q171"/>
  <c r="P171" s="1"/>
  <c r="Q170"/>
  <c r="P170" s="1"/>
  <c r="Q169"/>
  <c r="P169" s="1"/>
  <c r="Q168"/>
  <c r="P168" s="1"/>
  <c r="Q167"/>
  <c r="P167" s="1"/>
  <c r="Q166"/>
  <c r="P166" s="1"/>
  <c r="Q165"/>
  <c r="P165" s="1"/>
  <c r="Q164"/>
  <c r="P164" s="1"/>
  <c r="Q163"/>
  <c r="P163" s="1"/>
  <c r="Q162"/>
  <c r="P162" s="1"/>
  <c r="Q161"/>
  <c r="P161" s="1"/>
  <c r="Q160"/>
  <c r="P160" s="1"/>
  <c r="Q159"/>
  <c r="P159" s="1"/>
  <c r="Q158"/>
  <c r="P158" s="1"/>
  <c r="Q157"/>
  <c r="P157" s="1"/>
  <c r="Q156"/>
  <c r="P156" s="1"/>
  <c r="Q155"/>
  <c r="P155" s="1"/>
  <c r="Q154"/>
  <c r="P154" s="1"/>
  <c r="Q153"/>
  <c r="P153" s="1"/>
  <c r="Q152"/>
  <c r="P152" s="1"/>
  <c r="Q151"/>
  <c r="P151" s="1"/>
  <c r="Q150"/>
  <c r="P150" s="1"/>
  <c r="Q149"/>
  <c r="P149" s="1"/>
  <c r="Q148"/>
  <c r="P148" s="1"/>
  <c r="Q147"/>
  <c r="P147" s="1"/>
  <c r="Q146"/>
  <c r="P146" s="1"/>
  <c r="Q145"/>
  <c r="P145" s="1"/>
  <c r="Q144"/>
  <c r="P144" s="1"/>
  <c r="Q143"/>
  <c r="P143" s="1"/>
  <c r="Q142"/>
  <c r="P142" s="1"/>
  <c r="Q141"/>
  <c r="P141" s="1"/>
  <c r="Q140"/>
  <c r="P140" s="1"/>
  <c r="Q139"/>
  <c r="P139" s="1"/>
  <c r="Q138"/>
  <c r="P138" s="1"/>
  <c r="Q137"/>
  <c r="P137" s="1"/>
  <c r="Q134"/>
  <c r="P134" s="1"/>
  <c r="Q133"/>
  <c r="P133" s="1"/>
  <c r="Q132"/>
  <c r="P132" s="1"/>
  <c r="Q129"/>
  <c r="P129" s="1"/>
  <c r="P130" s="1"/>
  <c r="Q126"/>
  <c r="P126" s="1"/>
  <c r="P127" s="1"/>
  <c r="Q123"/>
  <c r="P123" s="1"/>
  <c r="P124" s="1"/>
  <c r="Q120"/>
  <c r="P120" s="1"/>
  <c r="Q119"/>
  <c r="P119" s="1"/>
  <c r="Q116"/>
  <c r="P116" s="1"/>
  <c r="Q115"/>
  <c r="P115" s="1"/>
  <c r="Q112"/>
  <c r="P112" s="1"/>
  <c r="P113" s="1"/>
  <c r="Q109"/>
  <c r="P109" s="1"/>
  <c r="P110" s="1"/>
  <c r="Q106"/>
  <c r="P106" s="1"/>
  <c r="Q105"/>
  <c r="P105" s="1"/>
  <c r="Q104"/>
  <c r="P104" s="1"/>
  <c r="Q103"/>
  <c r="P103" s="1"/>
  <c r="Q102"/>
  <c r="P102" s="1"/>
  <c r="Q101"/>
  <c r="P101" s="1"/>
  <c r="Q100"/>
  <c r="P100" s="1"/>
  <c r="Q96"/>
  <c r="P96" s="1"/>
  <c r="Q95"/>
  <c r="P95" s="1"/>
  <c r="Q94"/>
  <c r="P94" s="1"/>
  <c r="Q93"/>
  <c r="P93" s="1"/>
  <c r="Q92"/>
  <c r="P92" s="1"/>
  <c r="Q91"/>
  <c r="P91" s="1"/>
  <c r="Q90"/>
  <c r="P90" s="1"/>
  <c r="Q89"/>
  <c r="P89" s="1"/>
  <c r="Q88"/>
  <c r="P88" s="1"/>
  <c r="Q87"/>
  <c r="P87" s="1"/>
  <c r="Q86"/>
  <c r="P86" s="1"/>
  <c r="Q85"/>
  <c r="P85" s="1"/>
  <c r="Q84"/>
  <c r="P84" s="1"/>
  <c r="Q83"/>
  <c r="P83" s="1"/>
  <c r="Q82"/>
  <c r="P82" s="1"/>
  <c r="Q81"/>
  <c r="P81" s="1"/>
  <c r="Q80"/>
  <c r="P80" s="1"/>
  <c r="Q79"/>
  <c r="P79" s="1"/>
  <c r="Q78"/>
  <c r="P78" s="1"/>
  <c r="Q77"/>
  <c r="P77" s="1"/>
  <c r="Q76"/>
  <c r="P76" s="1"/>
  <c r="Q73"/>
  <c r="P73" s="1"/>
  <c r="P74" s="1"/>
  <c r="Q70"/>
  <c r="P70" s="1"/>
  <c r="Q69"/>
  <c r="P69" s="1"/>
  <c r="Q68"/>
  <c r="P68" s="1"/>
  <c r="Q67"/>
  <c r="P67" s="1"/>
  <c r="Q66"/>
  <c r="P66" s="1"/>
  <c r="Q65"/>
  <c r="P65" s="1"/>
  <c r="Q64"/>
  <c r="P64" s="1"/>
  <c r="Q61"/>
  <c r="P61" s="1"/>
  <c r="Q60"/>
  <c r="P60" s="1"/>
  <c r="Q59"/>
  <c r="P59" s="1"/>
  <c r="Q58"/>
  <c r="P58" s="1"/>
  <c r="Q57"/>
  <c r="P57" s="1"/>
  <c r="Q56"/>
  <c r="P56" s="1"/>
  <c r="Q53"/>
  <c r="P53" s="1"/>
  <c r="P54" s="1"/>
  <c r="Q50"/>
  <c r="P50" s="1"/>
  <c r="P51" s="1"/>
  <c r="Q47"/>
  <c r="P47" s="1"/>
  <c r="Q46"/>
  <c r="P46" s="1"/>
  <c r="Q43"/>
  <c r="P43" s="1"/>
  <c r="P44" s="1"/>
  <c r="Q40"/>
  <c r="P40" s="1"/>
  <c r="Q39"/>
  <c r="P39" s="1"/>
  <c r="Q38"/>
  <c r="P38" s="1"/>
  <c r="Q37"/>
  <c r="P37" s="1"/>
  <c r="Q36"/>
  <c r="P36" s="1"/>
  <c r="Q35"/>
  <c r="P35" s="1"/>
  <c r="Q34"/>
  <c r="P34" s="1"/>
  <c r="Q33"/>
  <c r="P33" s="1"/>
  <c r="Q32"/>
  <c r="P32" s="1"/>
  <c r="Q31"/>
  <c r="P31" s="1"/>
  <c r="Q30"/>
  <c r="P30" s="1"/>
  <c r="Q27"/>
  <c r="P27" s="1"/>
  <c r="P28" s="1"/>
  <c r="Q24"/>
  <c r="P24" s="1"/>
  <c r="Q23"/>
  <c r="P23" s="1"/>
  <c r="Q20"/>
  <c r="P20" s="1"/>
  <c r="Q19"/>
  <c r="P19" s="1"/>
  <c r="Q18"/>
  <c r="P18" s="1"/>
  <c r="Q17"/>
  <c r="P17" s="1"/>
  <c r="Q16"/>
  <c r="P16" s="1"/>
  <c r="Q15"/>
  <c r="P15" s="1"/>
  <c r="E294"/>
  <c r="E293"/>
  <c r="E289"/>
  <c r="E288"/>
  <c r="E287"/>
  <c r="E286"/>
  <c r="E283"/>
  <c r="E282"/>
  <c r="E281"/>
  <c r="E280"/>
  <c r="E279"/>
  <c r="E278"/>
  <c r="E277"/>
  <c r="E276"/>
  <c r="E275"/>
  <c r="E274"/>
  <c r="E273"/>
  <c r="E272"/>
  <c r="E268"/>
  <c r="E269" s="1"/>
  <c r="E265"/>
  <c r="E266" s="1"/>
  <c r="E262"/>
  <c r="E263" s="1"/>
  <c r="E259"/>
  <c r="E260" s="1"/>
  <c r="E256"/>
  <c r="E255"/>
  <c r="E252"/>
  <c r="E253" s="1"/>
  <c r="E249"/>
  <c r="E250" s="1"/>
  <c r="E246"/>
  <c r="E247" s="1"/>
  <c r="E243"/>
  <c r="E244" s="1"/>
  <c r="E240"/>
  <c r="E241" s="1"/>
  <c r="E237"/>
  <c r="E238" s="1"/>
  <c r="E234"/>
  <c r="E235" s="1"/>
  <c r="E231"/>
  <c r="E230"/>
  <c r="E227"/>
  <c r="E228" s="1"/>
  <c r="E224"/>
  <c r="E223"/>
  <c r="E220"/>
  <c r="E221" s="1"/>
  <c r="E217"/>
  <c r="E218" s="1"/>
  <c r="E214"/>
  <c r="E215" s="1"/>
  <c r="E211"/>
  <c r="E212" s="1"/>
  <c r="E206"/>
  <c r="E207" s="1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4"/>
  <c r="E133"/>
  <c r="E132"/>
  <c r="E129"/>
  <c r="E130" s="1"/>
  <c r="E126"/>
  <c r="E127" s="1"/>
  <c r="E123"/>
  <c r="E124" s="1"/>
  <c r="E120"/>
  <c r="E119"/>
  <c r="E116"/>
  <c r="E115"/>
  <c r="E112"/>
  <c r="E113" s="1"/>
  <c r="E109"/>
  <c r="E110" s="1"/>
  <c r="E106"/>
  <c r="E105"/>
  <c r="E104"/>
  <c r="E103"/>
  <c r="E102"/>
  <c r="E101"/>
  <c r="E100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3"/>
  <c r="E74" s="1"/>
  <c r="E70"/>
  <c r="E69"/>
  <c r="E68"/>
  <c r="E67"/>
  <c r="E66"/>
  <c r="E65"/>
  <c r="E64"/>
  <c r="E61"/>
  <c r="E60"/>
  <c r="E59"/>
  <c r="E58"/>
  <c r="E57"/>
  <c r="E56"/>
  <c r="E53"/>
  <c r="E54" s="1"/>
  <c r="E50"/>
  <c r="E51" s="1"/>
  <c r="E47"/>
  <c r="E46"/>
  <c r="E43"/>
  <c r="E44" s="1"/>
  <c r="E40"/>
  <c r="E39"/>
  <c r="E38"/>
  <c r="E37"/>
  <c r="E36"/>
  <c r="E35"/>
  <c r="E34"/>
  <c r="E33"/>
  <c r="E32"/>
  <c r="E31"/>
  <c r="E30"/>
  <c r="E27"/>
  <c r="E28" s="1"/>
  <c r="E24"/>
  <c r="E23"/>
  <c r="E20"/>
  <c r="E19"/>
  <c r="E18"/>
  <c r="E17"/>
  <c r="E16"/>
  <c r="E15"/>
  <c r="E14"/>
  <c r="AF297"/>
  <c r="AE297"/>
  <c r="AD297"/>
  <c r="AC297"/>
  <c r="AB297"/>
  <c r="AA297"/>
  <c r="Z297"/>
  <c r="Y297"/>
  <c r="X297"/>
  <c r="W297"/>
  <c r="V297"/>
  <c r="U297"/>
  <c r="T297"/>
  <c r="S297"/>
  <c r="R297"/>
  <c r="N297"/>
  <c r="M297"/>
  <c r="L297"/>
  <c r="K297"/>
  <c r="J297"/>
  <c r="I297"/>
  <c r="H297"/>
  <c r="G297"/>
  <c r="F297"/>
  <c r="AF290"/>
  <c r="AE290"/>
  <c r="AD290"/>
  <c r="AC290"/>
  <c r="AB290"/>
  <c r="AA290"/>
  <c r="Z290"/>
  <c r="Y290"/>
  <c r="X290"/>
  <c r="W290"/>
  <c r="V290"/>
  <c r="U290"/>
  <c r="T290"/>
  <c r="S290"/>
  <c r="R290"/>
  <c r="Q290"/>
  <c r="N290"/>
  <c r="M290"/>
  <c r="L290"/>
  <c r="K290"/>
  <c r="J290"/>
  <c r="I290"/>
  <c r="H290"/>
  <c r="G290"/>
  <c r="F290"/>
  <c r="AF284"/>
  <c r="AE284"/>
  <c r="AD284"/>
  <c r="AC284"/>
  <c r="AB284"/>
  <c r="AA284"/>
  <c r="Z284"/>
  <c r="Y284"/>
  <c r="X284"/>
  <c r="W284"/>
  <c r="V284"/>
  <c r="U284"/>
  <c r="T284"/>
  <c r="S284"/>
  <c r="R284"/>
  <c r="Q284"/>
  <c r="N284"/>
  <c r="M284"/>
  <c r="L284"/>
  <c r="K284"/>
  <c r="J284"/>
  <c r="I284"/>
  <c r="H284"/>
  <c r="G284"/>
  <c r="F284"/>
  <c r="AF270"/>
  <c r="AD270"/>
  <c r="AB270"/>
  <c r="Z270"/>
  <c r="X270"/>
  <c r="V270"/>
  <c r="T270"/>
  <c r="R270"/>
  <c r="L270"/>
  <c r="J270"/>
  <c r="H270"/>
  <c r="F270"/>
  <c r="V208"/>
  <c r="AD208"/>
  <c r="E232"/>
  <c r="Q28"/>
  <c r="Q44"/>
  <c r="Q51"/>
  <c r="Q54"/>
  <c r="Q71"/>
  <c r="Q74"/>
  <c r="Q107"/>
  <c r="Q113"/>
  <c r="Q121"/>
  <c r="Q135"/>
  <c r="Q207"/>
  <c r="Q212"/>
  <c r="Q215"/>
  <c r="Q218"/>
  <c r="Q221"/>
  <c r="Q225"/>
  <c r="Q232"/>
  <c r="Q235"/>
  <c r="Q238"/>
  <c r="Q241"/>
  <c r="Q247"/>
  <c r="Q253"/>
  <c r="Q260"/>
  <c r="Q263"/>
  <c r="Q266"/>
  <c r="Q269"/>
  <c r="A15"/>
  <c r="A16" s="1"/>
  <c r="A17" s="1"/>
  <c r="A18" s="1"/>
  <c r="A19" s="1"/>
  <c r="A20" s="1"/>
  <c r="A23" s="1"/>
  <c r="A24" s="1"/>
  <c r="A27" s="1"/>
  <c r="A30" s="1"/>
  <c r="A31" s="1"/>
  <c r="A32" s="1"/>
  <c r="A33" s="1"/>
  <c r="A34" s="1"/>
  <c r="A35" s="1"/>
  <c r="A36" s="1"/>
  <c r="A37" s="1"/>
  <c r="A38" s="1"/>
  <c r="A39" s="1"/>
  <c r="A40" s="1"/>
  <c r="A43" s="1"/>
  <c r="A46" s="1"/>
  <c r="A47" s="1"/>
  <c r="A50" s="1"/>
  <c r="A53" s="1"/>
  <c r="A56" s="1"/>
  <c r="A57" s="1"/>
  <c r="A58" s="1"/>
  <c r="A59" s="1"/>
  <c r="A60" s="1"/>
  <c r="A61" s="1"/>
  <c r="A64" s="1"/>
  <c r="A65" s="1"/>
  <c r="A66" s="1"/>
  <c r="A67" s="1"/>
  <c r="A68" s="1"/>
  <c r="A69" s="1"/>
  <c r="A70" s="1"/>
  <c r="A73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100" s="1"/>
  <c r="A101" s="1"/>
  <c r="A102" s="1"/>
  <c r="A103" s="1"/>
  <c r="A104" s="1"/>
  <c r="A105" s="1"/>
  <c r="A106" s="1"/>
  <c r="A109" s="1"/>
  <c r="A112" s="1"/>
  <c r="A115" s="1"/>
  <c r="A116" s="1"/>
  <c r="A119" s="1"/>
  <c r="A120" s="1"/>
  <c r="A123" s="1"/>
  <c r="A126" s="1"/>
  <c r="A129" s="1"/>
  <c r="A132" s="1"/>
  <c r="A133" s="1"/>
  <c r="A134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6" s="1"/>
  <c r="A211" s="1"/>
  <c r="A214" s="1"/>
  <c r="A217" s="1"/>
  <c r="A220" s="1"/>
  <c r="A223" s="1"/>
  <c r="A224" s="1"/>
  <c r="A227" s="1"/>
  <c r="A230" s="1"/>
  <c r="A231" s="1"/>
  <c r="A234" s="1"/>
  <c r="A237" s="1"/>
  <c r="A240" s="1"/>
  <c r="A243" s="1"/>
  <c r="A246" s="1"/>
  <c r="A249" s="1"/>
  <c r="A252" s="1"/>
  <c r="A255" s="1"/>
  <c r="A256" s="1"/>
  <c r="A259" s="1"/>
  <c r="A262" s="1"/>
  <c r="A265" s="1"/>
  <c r="A268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6" s="1"/>
  <c r="A287" s="1"/>
  <c r="A288" s="1"/>
  <c r="A289" s="1"/>
  <c r="A293" s="1"/>
  <c r="A294" s="1"/>
  <c r="A295" s="1"/>
  <c r="A296" s="1"/>
  <c r="P290" l="1"/>
  <c r="P117"/>
  <c r="I270"/>
  <c r="K270"/>
  <c r="M270"/>
  <c r="N270"/>
  <c r="G270"/>
  <c r="Q257"/>
  <c r="Q250"/>
  <c r="Q244"/>
  <c r="Q228"/>
  <c r="Q130"/>
  <c r="Q117"/>
  <c r="Q110"/>
  <c r="Q48"/>
  <c r="Q41"/>
  <c r="Q25"/>
  <c r="Q297"/>
  <c r="E290"/>
  <c r="E21"/>
  <c r="E41"/>
  <c r="E71"/>
  <c r="E121"/>
  <c r="Q98"/>
  <c r="Q62"/>
  <c r="Q124"/>
  <c r="E117"/>
  <c r="Q127"/>
  <c r="H208"/>
  <c r="H291" s="1"/>
  <c r="H298" s="1"/>
  <c r="H300" s="1"/>
  <c r="L208"/>
  <c r="L291" s="1"/>
  <c r="L298" s="1"/>
  <c r="L300" s="1"/>
  <c r="Q204"/>
  <c r="P225"/>
  <c r="E225"/>
  <c r="E257"/>
  <c r="E284"/>
  <c r="E62"/>
  <c r="E297"/>
  <c r="P297"/>
  <c r="E135"/>
  <c r="E107"/>
  <c r="E98"/>
  <c r="E48"/>
  <c r="P71"/>
  <c r="P232"/>
  <c r="E25"/>
  <c r="E204"/>
  <c r="F208"/>
  <c r="F291" s="1"/>
  <c r="F298" s="1"/>
  <c r="F300" s="1"/>
  <c r="G208"/>
  <c r="I208"/>
  <c r="I291" s="1"/>
  <c r="I298" s="1"/>
  <c r="I300" s="1"/>
  <c r="J208"/>
  <c r="J291" s="1"/>
  <c r="J298" s="1"/>
  <c r="J300" s="1"/>
  <c r="K208"/>
  <c r="K291" s="1"/>
  <c r="K298" s="1"/>
  <c r="K300" s="1"/>
  <c r="M208"/>
  <c r="R208"/>
  <c r="R291" s="1"/>
  <c r="R298" s="1"/>
  <c r="R300" s="1"/>
  <c r="Z208"/>
  <c r="Z291" s="1"/>
  <c r="Z298" s="1"/>
  <c r="Z300" s="1"/>
  <c r="P284"/>
  <c r="P257"/>
  <c r="AD291"/>
  <c r="AD298" s="1"/>
  <c r="AD300" s="1"/>
  <c r="V291"/>
  <c r="V298" s="1"/>
  <c r="V300" s="1"/>
  <c r="S208"/>
  <c r="S291" s="1"/>
  <c r="S298" s="1"/>
  <c r="S300" s="1"/>
  <c r="U208"/>
  <c r="U291" s="1"/>
  <c r="U298" s="1"/>
  <c r="U300" s="1"/>
  <c r="W208"/>
  <c r="W291" s="1"/>
  <c r="W298" s="1"/>
  <c r="W300" s="1"/>
  <c r="Y208"/>
  <c r="Y291" s="1"/>
  <c r="Y298" s="1"/>
  <c r="Y300" s="1"/>
  <c r="AA208"/>
  <c r="AA291" s="1"/>
  <c r="AA298" s="1"/>
  <c r="AA300" s="1"/>
  <c r="AC208"/>
  <c r="AC291" s="1"/>
  <c r="AC298" s="1"/>
  <c r="AC300" s="1"/>
  <c r="AE208"/>
  <c r="AE291" s="1"/>
  <c r="AE298" s="1"/>
  <c r="AE300" s="1"/>
  <c r="P204"/>
  <c r="P135"/>
  <c r="P121"/>
  <c r="T208"/>
  <c r="T291" s="1"/>
  <c r="T298" s="1"/>
  <c r="T300" s="1"/>
  <c r="X208"/>
  <c r="X291" s="1"/>
  <c r="X298" s="1"/>
  <c r="X300" s="1"/>
  <c r="AB208"/>
  <c r="AB291" s="1"/>
  <c r="AB298" s="1"/>
  <c r="AB300" s="1"/>
  <c r="AF208"/>
  <c r="AF291" s="1"/>
  <c r="AF298" s="1"/>
  <c r="AF300" s="1"/>
  <c r="P107"/>
  <c r="P98"/>
  <c r="P62"/>
  <c r="P48"/>
  <c r="P41"/>
  <c r="N208"/>
  <c r="P25"/>
  <c r="P21"/>
  <c r="Q21"/>
  <c r="M291" l="1"/>
  <c r="M298" s="1"/>
  <c r="M300" s="1"/>
  <c r="G291"/>
  <c r="G298" s="1"/>
  <c r="G300" s="1"/>
  <c r="Q270"/>
  <c r="N291"/>
  <c r="N298" s="1"/>
  <c r="N300" s="1"/>
  <c r="E208"/>
  <c r="E270"/>
  <c r="Q208"/>
  <c r="Q291" s="1"/>
  <c r="Q298" s="1"/>
  <c r="Q300" s="1"/>
  <c r="P270"/>
  <c r="P208"/>
  <c r="E291" l="1"/>
  <c r="E298" s="1"/>
  <c r="P291"/>
  <c r="P298" s="1"/>
  <c r="P300" s="1"/>
  <c r="E300" l="1"/>
</calcChain>
</file>

<file path=xl/sharedStrings.xml><?xml version="1.0" encoding="utf-8"?>
<sst xmlns="http://schemas.openxmlformats.org/spreadsheetml/2006/main" count="883" uniqueCount="397">
  <si>
    <t>Код МО</t>
  </si>
  <si>
    <t>Наименование МО, территорий</t>
  </si>
  <si>
    <t xml:space="preserve">                   Круглосуточный стационар</t>
  </si>
  <si>
    <t>Дневные стационары всех типов (включая вспомогательные репродуктивные технологии (ЭКО))</t>
  </si>
  <si>
    <t>Поликлиника</t>
  </si>
  <si>
    <t>Скорая медицинская помощь</t>
  </si>
  <si>
    <t>Всего</t>
  </si>
  <si>
    <t>В рамках базовой программы ОМС</t>
  </si>
  <si>
    <t>в том числе</t>
  </si>
  <si>
    <t>В рамках сверх базовой программы ОМС</t>
  </si>
  <si>
    <t>Стомато               логия                 (УЕТ)</t>
  </si>
  <si>
    <t>Всего,
вызовов</t>
  </si>
  <si>
    <t xml:space="preserve"> мед.помощь по медицинской реабилитации</t>
  </si>
  <si>
    <t>ВИЧ</t>
  </si>
  <si>
    <t>поликлиника (за искл. стоматологических посещений)</t>
  </si>
  <si>
    <t>стоматология (пос.)</t>
  </si>
  <si>
    <t>посещения с проф. целью
(за искл. однократ.  посещений с л/д целью)</t>
  </si>
  <si>
    <t xml:space="preserve"> </t>
  </si>
  <si>
    <t>ГОРОДА</t>
  </si>
  <si>
    <t>Ашинский МР</t>
  </si>
  <si>
    <t>Итого: Ашинский МР</t>
  </si>
  <si>
    <t>Верхнеуфалейский ГО</t>
  </si>
  <si>
    <t>Итого: Верхнеуфалейский ГО</t>
  </si>
  <si>
    <t>Еманжелинский МР</t>
  </si>
  <si>
    <t>Итого: Еманжелинский МР</t>
  </si>
  <si>
    <t>Златоустовский ГО</t>
  </si>
  <si>
    <t>ООО Центр семейной медицины "Созвездие"</t>
  </si>
  <si>
    <t>Итого: Златоустовский ГО</t>
  </si>
  <si>
    <t>Карабашский ГО</t>
  </si>
  <si>
    <t>Итого: Карабашский ГО</t>
  </si>
  <si>
    <t>Карталинский МР</t>
  </si>
  <si>
    <t>Итого: Карталинский МР</t>
  </si>
  <si>
    <t>Локомотивный ГО</t>
  </si>
  <si>
    <t>Итого: Локомотивный ГО</t>
  </si>
  <si>
    <t>Катав-Ивановский МР</t>
  </si>
  <si>
    <t>Итого: Катав-Ивановский МР</t>
  </si>
  <si>
    <t>Копейский ГО</t>
  </si>
  <si>
    <t>Итого: Копейский ГО</t>
  </si>
  <si>
    <t>Коркинский МР</t>
  </si>
  <si>
    <t>ООО "НоваАрт"</t>
  </si>
  <si>
    <t>Итого: Коркинский МР</t>
  </si>
  <si>
    <t>Кыштымский ГО</t>
  </si>
  <si>
    <t>Итого: Кыштымский ГО</t>
  </si>
  <si>
    <t>Магнитогорский ГО</t>
  </si>
  <si>
    <t>АО "Центр семейной медицины"</t>
  </si>
  <si>
    <t>Итого: Магнитогорский ГО</t>
  </si>
  <si>
    <t>Миасский ГО</t>
  </si>
  <si>
    <t>Итого: Миасский ГО</t>
  </si>
  <si>
    <t>Озерский ГО</t>
  </si>
  <si>
    <t>Итого: Озерский ГО</t>
  </si>
  <si>
    <t>Пластовский МР</t>
  </si>
  <si>
    <t>Итого: Пластовский МР</t>
  </si>
  <si>
    <t>Саткинский МР</t>
  </si>
  <si>
    <t>Итого: Саткинский МР</t>
  </si>
  <si>
    <t>Снежинский ГО</t>
  </si>
  <si>
    <t>Итого: Снежинский ГО</t>
  </si>
  <si>
    <t>Трехгорный ГО</t>
  </si>
  <si>
    <t>Итого: Трехгорный ГО</t>
  </si>
  <si>
    <t>Троицкий ГО</t>
  </si>
  <si>
    <t>Итого: Троицкий ГО</t>
  </si>
  <si>
    <t>Усть-Катавский ГО</t>
  </si>
  <si>
    <t>Итого: Усть-Катавский ГО</t>
  </si>
  <si>
    <t>Чебаркульский ГО</t>
  </si>
  <si>
    <t>Итого: Чебаркульский ГО</t>
  </si>
  <si>
    <t>Челябинский ГО</t>
  </si>
  <si>
    <t>МАУЗ ОТКЗ ГКБ № 1</t>
  </si>
  <si>
    <t>МБУЗ ГКБ № 5</t>
  </si>
  <si>
    <t>ФГБОУ ВО ЮУГМУ Минздрава России</t>
  </si>
  <si>
    <t>МАУЗ ДГКБ № 1</t>
  </si>
  <si>
    <t>МБУЗ ДГКБ № 7</t>
  </si>
  <si>
    <t>МБУЗ ГКП № 5</t>
  </si>
  <si>
    <t>МБУЗ ДГП № 6</t>
  </si>
  <si>
    <t>МБУЗ СП № 1</t>
  </si>
  <si>
    <t>ООО "ЦЕНТР ДИАЛИЗА"</t>
  </si>
  <si>
    <t>ООО "МРТ-Эксперт Челябинск"</t>
  </si>
  <si>
    <t>ООО "Канон"</t>
  </si>
  <si>
    <t>ООО "Полимедика Челябинск"</t>
  </si>
  <si>
    <t>Итого: Челябинский ГО</t>
  </si>
  <si>
    <t>Южноуральский ГО</t>
  </si>
  <si>
    <t>Итого: Южноуральский ГО</t>
  </si>
  <si>
    <t>Итого: ГОРОДА</t>
  </si>
  <si>
    <t>РАЙОНЫ</t>
  </si>
  <si>
    <t>Агаповский МР</t>
  </si>
  <si>
    <t>Итого: Агаповский МР</t>
  </si>
  <si>
    <t>Аргаяшский МР</t>
  </si>
  <si>
    <t>Итого: Аргаяшский МР</t>
  </si>
  <si>
    <t>Брединский МР</t>
  </si>
  <si>
    <t>Итого: Брединский МР</t>
  </si>
  <si>
    <t>Варненский МР</t>
  </si>
  <si>
    <t>Итого: Варненский МР</t>
  </si>
  <si>
    <t>Верхнеуральский МР</t>
  </si>
  <si>
    <t>Итого: Верхнеуральский МР</t>
  </si>
  <si>
    <t>Еткульский МР</t>
  </si>
  <si>
    <t>Итого: Еткульский МР</t>
  </si>
  <si>
    <t>Каслинский МР</t>
  </si>
  <si>
    <t>ООО "Эм Эр Ай Клиник"</t>
  </si>
  <si>
    <t>Итого: Каслинский МР</t>
  </si>
  <si>
    <t>Кизильский МР</t>
  </si>
  <si>
    <t>Итого: Кизильский МР</t>
  </si>
  <si>
    <t>Красноармейский МР</t>
  </si>
  <si>
    <t>Итого: Красноармейский МР</t>
  </si>
  <si>
    <t>Кунашакский МР</t>
  </si>
  <si>
    <t>Итого: Кунашакский МР</t>
  </si>
  <si>
    <t>Кусинский МР</t>
  </si>
  <si>
    <t>Итого: Кусинский МР</t>
  </si>
  <si>
    <t>Нагайбакский МР</t>
  </si>
  <si>
    <t>Итого: Нагайбакский МР</t>
  </si>
  <si>
    <t>Нязепетровский МР</t>
  </si>
  <si>
    <t>Итого: Нязепетровский МР</t>
  </si>
  <si>
    <t>Октябрьский МР</t>
  </si>
  <si>
    <t>Итого: Октябрьский МР</t>
  </si>
  <si>
    <t>Сосновский МР</t>
  </si>
  <si>
    <t>Итого: Сосновский МР</t>
  </si>
  <si>
    <t>Увельский МР</t>
  </si>
  <si>
    <t>Итого: Увельский МР</t>
  </si>
  <si>
    <t>Уйский МР</t>
  </si>
  <si>
    <t>Итого: Уйский МР</t>
  </si>
  <si>
    <t>Чебаркульский МР</t>
  </si>
  <si>
    <t>Итого: Чебаркульский МР</t>
  </si>
  <si>
    <t>Чесменский МР</t>
  </si>
  <si>
    <t>Итого: Чесменский МР</t>
  </si>
  <si>
    <t>Итого: РАЙОНЫ</t>
  </si>
  <si>
    <t>Областные МУ</t>
  </si>
  <si>
    <t>Итого: ОБЛАСТЬ</t>
  </si>
  <si>
    <t>ГУЗ</t>
  </si>
  <si>
    <t>Итого: ГУЗ</t>
  </si>
  <si>
    <t>ИТОГО по ТП ОМС Челябинской обл.</t>
  </si>
  <si>
    <t>в том числе по детской медицинской реабилитации</t>
  </si>
  <si>
    <t>ООО "Здоровье"</t>
  </si>
  <si>
    <t>ООО ЛДЦ МИБС им.С.Березина</t>
  </si>
  <si>
    <t>ООО "Рикон"</t>
  </si>
  <si>
    <t>ООО "НовоМед"</t>
  </si>
  <si>
    <t>МБУЗ Диагностический центр</t>
  </si>
  <si>
    <t>ООО ЛДЦ МИБС-Челябинск</t>
  </si>
  <si>
    <t>ООО ЛПМО "Золотое сечение"</t>
  </si>
  <si>
    <t>ООО "ВЭХ ОМС"</t>
  </si>
  <si>
    <t>ООО МО "Оптик-Центр"</t>
  </si>
  <si>
    <t>ООО "ПолиКлиника"</t>
  </si>
  <si>
    <t>ООО "ГИМЕНЕЙ"</t>
  </si>
  <si>
    <t>ООО "Курорт "Кисегач"</t>
  </si>
  <si>
    <t>ГБУЗ ЧОДКБ</t>
  </si>
  <si>
    <t>ИТОГО по Чел. обл.</t>
  </si>
  <si>
    <t>МУ за пределами области</t>
  </si>
  <si>
    <t>Итого по МУ за пределами ЧО</t>
  </si>
  <si>
    <t>высокотехнологичная мед.помощь</t>
  </si>
  <si>
    <t>ООО "ЭкоКлиника"</t>
  </si>
  <si>
    <t>ООО "НоваАРТ"</t>
  </si>
  <si>
    <t>ООО "ДНК КЛИНИКА"</t>
  </si>
  <si>
    <t>ФГБУЗ МСЧ № 92 ФМБА России</t>
  </si>
  <si>
    <t>ФГБУЗ КБ № 71 ФМБА России</t>
  </si>
  <si>
    <t>ФГБУЗ ЦМСЧ № 15 ФМБА России</t>
  </si>
  <si>
    <t>ООО "ЯМТ - Снежинск"</t>
  </si>
  <si>
    <t>ФГБУЗ МСЧ № 72 ФМБА России</t>
  </si>
  <si>
    <t>ФГБУЗ МСЧ № 162 ФМБА России</t>
  </si>
  <si>
    <t>ООО "Смайл"</t>
  </si>
  <si>
    <t>МАУЗ ОЗП ГКБ № 8</t>
  </si>
  <si>
    <t>МАУЗ ГКБ № 9</t>
  </si>
  <si>
    <t>МАУЗ ДГКБ № 8</t>
  </si>
  <si>
    <t>МБУЗ СП №6</t>
  </si>
  <si>
    <t>ФГБУН УНПЦ РМ ФМБА России</t>
  </si>
  <si>
    <t>ООО МЦ "Лотос"</t>
  </si>
  <si>
    <t>ООО "Неврологическая клиника доктора Бубновой И.Д"</t>
  </si>
  <si>
    <t>ООО МК "ЭФ ЭМ СИ"</t>
  </si>
  <si>
    <t>МАУЗ "Центр ВРТ"</t>
  </si>
  <si>
    <t>ЗАО "ВИСВИ"</t>
  </si>
  <si>
    <t>ООО "ЦПС"</t>
  </si>
  <si>
    <t>ГАУЗ "Областной центр восстановительной медицины и реабилитации "Огонек"</t>
  </si>
  <si>
    <t>ООО МЦ "МЕДЕОР"</t>
  </si>
  <si>
    <t>ООО "ЦАД 74"</t>
  </si>
  <si>
    <t>ООО "ЕВРОДЕНТ"</t>
  </si>
  <si>
    <t>ООО "ЦАГ № 1"</t>
  </si>
  <si>
    <t>ООО "Эксперт"</t>
  </si>
  <si>
    <t>ООО "Фортуна"</t>
  </si>
  <si>
    <t>ООО "Санаторий "Карагайский бор"</t>
  </si>
  <si>
    <t>ООО Стоматологическая клиника "Нео-Дент"</t>
  </si>
  <si>
    <t>ГБУЗ ОКВД № 3</t>
  </si>
  <si>
    <t>ГБУЗ "ОКВД № 4"</t>
  </si>
  <si>
    <t>ГБУЗ "ООД № 2"</t>
  </si>
  <si>
    <t>ГБУЗ "ООД № 3"</t>
  </si>
  <si>
    <t>ГБУЗ ГБ № 1 г.Златоуст</t>
  </si>
  <si>
    <t>ГБУЗ ГБ № 2 г.Златоуст</t>
  </si>
  <si>
    <t>ГБУЗ ГБ № 4 г.Златоуст</t>
  </si>
  <si>
    <t>ГБУЗ Роддом г.Златоуст</t>
  </si>
  <si>
    <t>ООО "Медицина плюс"</t>
  </si>
  <si>
    <t>ООО "Вива-Дент"</t>
  </si>
  <si>
    <t xml:space="preserve">ФГБУ СКК "Приволжский" Минобороны России </t>
  </si>
  <si>
    <t>ООО "Парк-мед"</t>
  </si>
  <si>
    <t>ООО "РичСтом"</t>
  </si>
  <si>
    <t>ООО "ЦЕНТР ЗРЕНИЯ"</t>
  </si>
  <si>
    <t>ООО "Экология здоровья"</t>
  </si>
  <si>
    <t>ООО "Радуга"</t>
  </si>
  <si>
    <t>ООО "Центр хирургии сердца"</t>
  </si>
  <si>
    <t>ООО "Ситилаб-Урал"</t>
  </si>
  <si>
    <t>ООО "МЦ Кармель"</t>
  </si>
  <si>
    <t>ЗАО "Жемчужина"</t>
  </si>
  <si>
    <t>ГБУЗ ЧОПАБ</t>
  </si>
  <si>
    <t>ООО "УКЛРЦ" (г.Нижний Тагил)</t>
  </si>
  <si>
    <t>ООО "Дистанционная медицина" (г. Москва)</t>
  </si>
  <si>
    <t>ООО "М-ЛАЙН" (г.Москва)</t>
  </si>
  <si>
    <t>АОЗТ Центр реабилитации нарушений репродуктивной функции "ПАРТУС" (г.Екатеринбург)</t>
  </si>
  <si>
    <t xml:space="preserve">№ п\п </t>
  </si>
  <si>
    <t xml:space="preserve"> мед.помощь на профиле "онкология"</t>
  </si>
  <si>
    <t>Уровень</t>
  </si>
  <si>
    <t>Кол-во пос.</t>
  </si>
  <si>
    <t>Кол-во обращений (включая стоматолог.)</t>
  </si>
  <si>
    <t>посещ. с л/д целью (за искл. однократ. пос. с л/д целью)</t>
  </si>
  <si>
    <t>однократ. посещ. с л/д целью</t>
  </si>
  <si>
    <t>посещ. по неотлож. мед. помощи</t>
  </si>
  <si>
    <t>врач. и фельдш. посещ-я  по неотлож. мед. помощи</t>
  </si>
  <si>
    <t>врач. и фельдш. посещ-я  с л/д целью (за искл. однократ. пос с л/д)</t>
  </si>
  <si>
    <r>
      <t>однократ. посещ-я</t>
    </r>
    <r>
      <rPr>
        <b/>
        <sz val="9"/>
        <rFont val="Times New Roman"/>
        <family val="1"/>
        <charset val="204"/>
      </rPr>
      <t xml:space="preserve"> 
</t>
    </r>
    <r>
      <rPr>
        <sz val="9"/>
        <rFont val="Times New Roman"/>
        <family val="1"/>
        <charset val="204"/>
      </rPr>
      <t>с л/д целью</t>
    </r>
  </si>
  <si>
    <t>врач. и фельдш. посещ-я (за искл. однократ. посещ-й с л/д целью) с проф целью</t>
  </si>
  <si>
    <t>ГБУЗ "Районная больница г.Аша"</t>
  </si>
  <si>
    <t>ГБУЗ "Городская больница №2 г.Аша"</t>
  </si>
  <si>
    <t>ГБУЗ "Городская больница г.Сим"</t>
  </si>
  <si>
    <t>ГБУЗ "Городская больница г.Миньяр"</t>
  </si>
  <si>
    <t>ГБУЗ "Кропачевская городская больница"</t>
  </si>
  <si>
    <t>ПАО "Ашинский метзавод"</t>
  </si>
  <si>
    <t>ООО "ТД ЭГЛЕ"</t>
  </si>
  <si>
    <t>ГБУЗ "Городская больница г. Верхний Уфалей"</t>
  </si>
  <si>
    <t>ГБУЗ "Стоматологическая поликлиника г.Верхний Уфалей"</t>
  </si>
  <si>
    <t>ГБУЗ "Городская больница № 1 г.Еманжелинск"</t>
  </si>
  <si>
    <t>ГБУЗ "Городская больница г. Златоуст"</t>
  </si>
  <si>
    <t>ГБУЗ "ГДБ г. Златоуст"</t>
  </si>
  <si>
    <t>ГБУЗ "ВФД г. Златоуст"</t>
  </si>
  <si>
    <t>ГБУЗ "ССМП г. Златоуст"</t>
  </si>
  <si>
    <t>НУЗ "Отделенческая больница ст. Златоуст ОАО "РЖД"</t>
  </si>
  <si>
    <t>ГБУЗ "Городская больница г.Карабаш"</t>
  </si>
  <si>
    <t>Карталинская горбольница</t>
  </si>
  <si>
    <t>НУЗ "Узловая больница ст. Карталы ОАО "РЖД"</t>
  </si>
  <si>
    <t>ГБУЗ "Областная больница" рабочего поселка Локомотивный</t>
  </si>
  <si>
    <t>ГБУЗ "Районная больница г. Катав-Ивановск"</t>
  </si>
  <si>
    <t>ГБУЗ "ГБ № 1 г.Копейск"</t>
  </si>
  <si>
    <t>ГБУЗ "Городская больница № 3 г.Копейск"</t>
  </si>
  <si>
    <t>ГБУЗ "ГДП № 1 г.Копейск"</t>
  </si>
  <si>
    <t>ГБУЗ "Стоматологическая поликлиника г. Копейск"</t>
  </si>
  <si>
    <t>ГБУЗ "ВФД г.Копейск"</t>
  </si>
  <si>
    <t>ГБУЗ "ССМП г.Копейск"</t>
  </si>
  <si>
    <t>ГБУЗ "Городская больница № 1 г. Коркино"</t>
  </si>
  <si>
    <t>ГБУЗ "Городская больница № 2 г. Коркино"</t>
  </si>
  <si>
    <t>ГБУЗ "Городская больница № 3 г. Коркино"</t>
  </si>
  <si>
    <t>ГБУЗ "Городская детская больница г. Коркино"</t>
  </si>
  <si>
    <t>ГБУЗ "ССМП г.Коркино"</t>
  </si>
  <si>
    <t>ГБУЗ "Городская больница им. А.П. Силаева г.Кыштым"</t>
  </si>
  <si>
    <t>ГАУЗ "Городская больница № 1 им. Г.И. Дробышева г.Магнитогорск"</t>
  </si>
  <si>
    <t>ГАУЗ "Городская больница № 2 г. Магнитогорск"</t>
  </si>
  <si>
    <t>ГАУЗ "Городская больница № 3 г.Магнитогорск"</t>
  </si>
  <si>
    <t>ГАУЗ "Детская городская больница г.Магнитогорск"</t>
  </si>
  <si>
    <t>АНО "ЦКМСЧ"</t>
  </si>
  <si>
    <t>ГАУЗ "Родильный дом № 1 г.Магнитогорск"</t>
  </si>
  <si>
    <t>ГБУЗ "Родильный дом № 2 г. Магнитогорск"</t>
  </si>
  <si>
    <t>ГБУЗ "Родильный дом № 3 г. Магнитогорск"</t>
  </si>
  <si>
    <t>ГБУЗ "Детская городская поликлиник № 2 г.Магнитогорск"</t>
  </si>
  <si>
    <t>ГБУЗ "ДГП № 1 г.Магнитогорск"</t>
  </si>
  <si>
    <t>ГБУЗ "ДГП № 3 г.Магнитогорск"</t>
  </si>
  <si>
    <t>ГБУЗ "Стоматологическая поликлиника № 2 г.Магнитогорск"</t>
  </si>
  <si>
    <t>ГБУЗ "Стоматологическая поликлиника № 1 г.Магнитогорск"</t>
  </si>
  <si>
    <t>ГБУЗ "Детская стоматологическая поликлиника г.Магнитогорск"</t>
  </si>
  <si>
    <t>ГБУЗ "Станция скорой медицинской помощи г.Магнитогорск"</t>
  </si>
  <si>
    <t>ГБУЗ "ГБ № 1 г.Миасс"</t>
  </si>
  <si>
    <t>ГБУЗ "Городская больница № 2 г.Миасс"</t>
  </si>
  <si>
    <t>ГБУЗ "Городская больница № 3 г.Миасс"</t>
  </si>
  <si>
    <t>ГБУЗ "Городская больница № 4 г.Миасс"</t>
  </si>
  <si>
    <t>ГБУЗ "СП г.Миасс"</t>
  </si>
  <si>
    <t>ГБУЗ "ССМП г.Миасс"</t>
  </si>
  <si>
    <t>ГБУЗ "Городская больница г.Пласт"</t>
  </si>
  <si>
    <t>ГБУЗ "Районная больница г.Сатка"</t>
  </si>
  <si>
    <t>ГБУЗ "ССМП г.Сатка"</t>
  </si>
  <si>
    <t>ГБУЗ "Областная больница г.Троицк"</t>
  </si>
  <si>
    <t>ГБУЗ "Областная больница г.Чебаркуль"</t>
  </si>
  <si>
    <t>МАУЗ ГКБ № 2</t>
  </si>
  <si>
    <t>ГБУЗ "ОКБ № 3"</t>
  </si>
  <si>
    <t>МАУЗ ГКБ № 6</t>
  </si>
  <si>
    <t>ГБУЗ "ОКБ № 2"</t>
  </si>
  <si>
    <t>МАУЗ ГКБ № 11</t>
  </si>
  <si>
    <t>НУЗ"Дорожная клиническая больница на ст.Челябинск ОАО "РЖД"</t>
  </si>
  <si>
    <t>МАУЗ "ГКП № 8"</t>
  </si>
  <si>
    <t>МБУЗ "ДГКП № 1"</t>
  </si>
  <si>
    <t>МАУЗ ДГП № 4</t>
  </si>
  <si>
    <t>МАУЗ ДГКП № 8</t>
  </si>
  <si>
    <t>МБУЗ "ДГКП № 9"</t>
  </si>
  <si>
    <t>ООО "Стоматологическая поликлиника № 3"</t>
  </si>
  <si>
    <t>ООО "СП № 4"</t>
  </si>
  <si>
    <t>НУЗ "Дорожная стоматологическая поликлиника на ст.Челябинск ОАО "РЖД"</t>
  </si>
  <si>
    <t>МАУЗ ССМП</t>
  </si>
  <si>
    <t>ФКУЗ "МСЧ МВД России по Челябинской области"</t>
  </si>
  <si>
    <t>ГБУЗ "МЦЛМ"</t>
  </si>
  <si>
    <t>ГБУЗ "Центр медицинской реабилитации "Вдохновение"</t>
  </si>
  <si>
    <t>МБОУ "Лицей № 11 г.Челябинска"</t>
  </si>
  <si>
    <t>АО "МЦ ЧТПЗ"</t>
  </si>
  <si>
    <t>ГБУЗ "Городская больница г.Южноуральск"</t>
  </si>
  <si>
    <t>МУЗ Агаповская ЦРБ администрации Агаповского муниципального района</t>
  </si>
  <si>
    <t>ГБУЗ "Районная больница с.Аргаяш"</t>
  </si>
  <si>
    <t>ГБУЗ "Районная больница п.Бреды"</t>
  </si>
  <si>
    <t>ГБУЗ "Районная больница с.Варна"</t>
  </si>
  <si>
    <t>ГБУЗ "Районная больница г.Верхнеуральск"</t>
  </si>
  <si>
    <t>ГБУЗ "Районная больница с.Еткуль"</t>
  </si>
  <si>
    <t>ГБУЗ "Районная больница г.Касли"</t>
  </si>
  <si>
    <t>ГБУЗ "Районная больница с.Кизильское"</t>
  </si>
  <si>
    <t>МУ "Красноармейская ЦРБ"</t>
  </si>
  <si>
    <t>ГБУЗ "Районная больница с.Кунашак"</t>
  </si>
  <si>
    <t>ГБУЗ "Районная больница г.Куса"</t>
  </si>
  <si>
    <t>ГБУЗ "Районная больница с.Фершампенуаз"</t>
  </si>
  <si>
    <t>ГБУЗ "Районная больница г.Нязепетровск"</t>
  </si>
  <si>
    <t>ГБУЗ "Районная больница с.Октябрьское"</t>
  </si>
  <si>
    <t>ГБУЗ "Районная больница с.Долгодеревенское"</t>
  </si>
  <si>
    <t>ГБУЗ "Районная больница п.Увельский"</t>
  </si>
  <si>
    <t>ГБУЗ "Районная больница с.Уйское"</t>
  </si>
  <si>
    <t>ГБУЗ "Районная больница с.Чесма"</t>
  </si>
  <si>
    <t>ГБУЗ "ЧОКБ"</t>
  </si>
  <si>
    <t>ГБУЗ "ЧОКЦО и ЯМ"</t>
  </si>
  <si>
    <t>ГБУЗ "ЧОККВД"</t>
  </si>
  <si>
    <t>ГБУЗ "ЧОКТГВВ"</t>
  </si>
  <si>
    <t>ГБУЗ "ОСП"</t>
  </si>
  <si>
    <t>ГБУЗ "ЧОЦР"</t>
  </si>
  <si>
    <t>ГБУЗ "ОПЦ"</t>
  </si>
  <si>
    <t>ГБУЗ "ЧОКД"</t>
  </si>
  <si>
    <t>ФГБУ "ФЦССХ" Минздрава России (г.Челябинск)</t>
  </si>
  <si>
    <t>ГБУЗ "Областной Центр по профилактике и борьбе со СПИДом и инфекционными заболеваниями"</t>
  </si>
  <si>
    <t>Итого по МО оказывающим мед.помощь в иных субъектах РФ гражданам, застрахованным в Челябинской области</t>
  </si>
  <si>
    <t xml:space="preserve"> мед.помощь на профиле "онкология" (без объемов по ВМП)</t>
  </si>
  <si>
    <t>Распределение объемов медицинской помощи между медицинскими организациями на 2019 год</t>
  </si>
  <si>
    <t>№ п\п</t>
  </si>
  <si>
    <t>Всего по диспансеризации</t>
  </si>
  <si>
    <t>в т.ч.</t>
  </si>
  <si>
    <t>Всего по проф.осмотрам</t>
  </si>
  <si>
    <t>Центры здоровья,
кол-во посещений</t>
  </si>
  <si>
    <t>Консультативно-диагн. центры,
кол-во посещений</t>
  </si>
  <si>
    <t>Радиолог ПЭТ, 
кол-во посещений</t>
  </si>
  <si>
    <t>Радиолог  ОФЭКТ,
кол-во посещений</t>
  </si>
  <si>
    <t>акушер-гинеколог с проведением ультразвук.  скрининга в 1 триместре беременности,
кол-во посещений</t>
  </si>
  <si>
    <t>акушер-гинеколог с проведением ультразвук. скрининга во 2 триместре беременности,
кол-во посещений</t>
  </si>
  <si>
    <t>акушер-гинеколог с проведением биохимич. скрининга,
кол-во посещений</t>
  </si>
  <si>
    <t>Средний мед. персонал (в т.ч. фельдшера ФАП и неотложной м.п.), 
кол-во посещений</t>
  </si>
  <si>
    <t>Диспансеризация взрослого населения</t>
  </si>
  <si>
    <t>Диспансеризация студентов очной формы обучения</t>
  </si>
  <si>
    <t>Диспансеризация участников ВОВ и приравненных к ним лиц</t>
  </si>
  <si>
    <t>Диспансеризация детей-сирот</t>
  </si>
  <si>
    <t>Профилактические осмотры взрослого населения</t>
  </si>
  <si>
    <t>Медицинские осмотры несовершеннолетних (профилак-е, периодические, предварительные)</t>
  </si>
  <si>
    <t>Кол-во посещений (гр.7+гр.9+
гр.11+ гр.13)</t>
  </si>
  <si>
    <t>Кол-во случаев (гр.8+гр.10+
гр.12+ гр.14)</t>
  </si>
  <si>
    <t>Кол-во посещений</t>
  </si>
  <si>
    <t>Кол-во случаев</t>
  </si>
  <si>
    <t>Кол-во посещений 
(гр.17+гр.19)</t>
  </si>
  <si>
    <t>Кол-во случаев 
(гр.18+гр.20)</t>
  </si>
  <si>
    <t>Территория</t>
  </si>
  <si>
    <t>Наименование МО</t>
  </si>
  <si>
    <t>Наименование диализной услуги</t>
  </si>
  <si>
    <t>Круглосуточный стационар</t>
  </si>
  <si>
    <t>Дневные стационары всех типов</t>
  </si>
  <si>
    <t>Кол-во
к/дн,
услуг</t>
  </si>
  <si>
    <t>Кол-во
пац/дн,
услуг</t>
  </si>
  <si>
    <t>Кол-во
услуг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</si>
  <si>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</si>
  <si>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</si>
  <si>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</si>
  <si>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</si>
  <si>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</si>
  <si>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</si>
  <si>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</si>
  <si>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</si>
  <si>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</si>
  <si>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</si>
  <si>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Ашинский р-н</t>
  </si>
  <si>
    <t>Гемодиализ, Гемодиализ интермиттирующий низкопоточный</t>
  </si>
  <si>
    <t>Гемодиализ интермиттирующий высокопоточный</t>
  </si>
  <si>
    <t>ИТОГО по всем видам диализа</t>
  </si>
  <si>
    <t>Еманжелинск</t>
  </si>
  <si>
    <t>Кыштым</t>
  </si>
  <si>
    <t>Магнитогорск</t>
  </si>
  <si>
    <t>Гемодиафильтрация</t>
  </si>
  <si>
    <t>Озерск</t>
  </si>
  <si>
    <t>Саткинский р-н</t>
  </si>
  <si>
    <t>Троицкий р-н</t>
  </si>
  <si>
    <t>Челябинск</t>
  </si>
  <si>
    <t>Перитонеальный диализ</t>
  </si>
  <si>
    <t>Челябинская область</t>
  </si>
  <si>
    <t>Ультрафильтрация крови</t>
  </si>
  <si>
    <t>Гемодиализ интермиттирующий продленный</t>
  </si>
  <si>
    <t>Ультрафильтрация продленная</t>
  </si>
  <si>
    <t>Гемодиафильтрация продленная</t>
  </si>
  <si>
    <t>Гемодиализ продолжительный</t>
  </si>
  <si>
    <t>Гемодиафильтрация продолжительная</t>
  </si>
  <si>
    <t>Перитонеальный диализ с использованием автоматизированных технологий</t>
  </si>
  <si>
    <t>ИТОГО по всем МО</t>
  </si>
  <si>
    <t>МАУЗ ОЗП ГКБ № 1</t>
  </si>
  <si>
    <t xml:space="preserve">случаи госпитали-зации
</t>
  </si>
  <si>
    <t xml:space="preserve">случаи лечения
                                   </t>
  </si>
  <si>
    <t xml:space="preserve">Всего посещений </t>
  </si>
  <si>
    <t xml:space="preserve">Количество посещений </t>
  </si>
  <si>
    <t xml:space="preserve">в том числе с проведением тромболизиса
</t>
  </si>
  <si>
    <t xml:space="preserve">в том числе проведение медицинской эвакуации (консультации)
</t>
  </si>
  <si>
    <t>Таблица 1</t>
  </si>
  <si>
    <t>Таблица 2</t>
  </si>
  <si>
    <t>Таблица 3</t>
  </si>
  <si>
    <t xml:space="preserve">Приложение к выписке из ПРОТОКОЛА заседания комиссии по разработке территориальной программы обязательного медицинского страхования в Челябинской области от 20.08.2019 № 9
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</si>
</sst>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7" fillId="2" borderId="1" xfId="2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 applyProtection="1">
      <alignment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11" fillId="2" borderId="0" xfId="0" applyFont="1" applyFill="1"/>
    <xf numFmtId="3" fontId="7" fillId="2" borderId="1" xfId="2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9" fillId="2" borderId="0" xfId="0" applyFont="1" applyFill="1"/>
    <xf numFmtId="3" fontId="7" fillId="2" borderId="1" xfId="3" applyNumberFormat="1" applyFont="1" applyFill="1" applyBorder="1" applyAlignment="1" applyProtection="1">
      <alignment horizontal="center" vertical="center" wrapText="1"/>
    </xf>
    <xf numFmtId="3" fontId="6" fillId="2" borderId="1" xfId="3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7" fillId="2" borderId="1" xfId="2" applyFont="1" applyFill="1" applyBorder="1" applyAlignment="1" applyProtection="1">
      <alignment vertical="center"/>
    </xf>
    <xf numFmtId="3" fontId="7" fillId="2" borderId="1" xfId="2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0" xfId="1" applyFont="1" applyFill="1" applyAlignment="1" applyProtection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4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left" vertical="center"/>
    </xf>
    <xf numFmtId="0" fontId="4" fillId="2" borderId="1" xfId="2" applyFont="1" applyFill="1" applyBorder="1" applyAlignment="1" applyProtection="1">
      <alignment vertical="center"/>
    </xf>
    <xf numFmtId="0" fontId="4" fillId="2" borderId="1" xfId="2" applyFont="1" applyFill="1" applyBorder="1" applyAlignment="1" applyProtection="1">
      <alignment vertical="center" wrapText="1"/>
    </xf>
    <xf numFmtId="3" fontId="14" fillId="2" borderId="0" xfId="0" applyNumberFormat="1" applyFont="1" applyFill="1"/>
    <xf numFmtId="0" fontId="4" fillId="2" borderId="1" xfId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3" fontId="18" fillId="0" borderId="1" xfId="0" applyNumberFormat="1" applyFont="1" applyBorder="1"/>
    <xf numFmtId="0" fontId="21" fillId="0" borderId="1" xfId="0" applyFont="1" applyBorder="1"/>
    <xf numFmtId="0" fontId="21" fillId="0" borderId="1" xfId="0" applyFont="1" applyBorder="1" applyAlignment="1">
      <alignment wrapText="1"/>
    </xf>
    <xf numFmtId="3" fontId="21" fillId="0" borderId="1" xfId="0" applyNumberFormat="1" applyFont="1" applyBorder="1"/>
    <xf numFmtId="0" fontId="21" fillId="0" borderId="0" xfId="0" applyFont="1"/>
    <xf numFmtId="0" fontId="23" fillId="2" borderId="0" xfId="0" applyFont="1" applyFill="1" applyAlignment="1">
      <alignment horizontal="left" vertical="center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left" vertical="center" wrapText="1"/>
    </xf>
    <xf numFmtId="0" fontId="22" fillId="2" borderId="0" xfId="0" applyFont="1" applyFill="1" applyAlignment="1">
      <alignment horizontal="center"/>
    </xf>
    <xf numFmtId="4" fontId="4" fillId="2" borderId="1" xfId="3" applyNumberFormat="1" applyFont="1" applyFill="1" applyBorder="1" applyAlignment="1" applyProtection="1">
      <alignment horizontal="center" vertical="center" wrapText="1"/>
    </xf>
    <xf numFmtId="4" fontId="4" fillId="2" borderId="6" xfId="3" applyNumberFormat="1" applyFont="1" applyFill="1" applyBorder="1" applyAlignment="1" applyProtection="1">
      <alignment horizontal="center" vertical="center" textRotation="90" wrapText="1"/>
    </xf>
    <xf numFmtId="4" fontId="4" fillId="2" borderId="7" xfId="3" applyNumberFormat="1" applyFont="1" applyFill="1" applyBorder="1" applyAlignment="1" applyProtection="1">
      <alignment horizontal="center" vertical="center" textRotation="90" wrapText="1"/>
    </xf>
    <xf numFmtId="4" fontId="4" fillId="2" borderId="8" xfId="3" applyNumberFormat="1" applyFont="1" applyFill="1" applyBorder="1" applyAlignment="1" applyProtection="1">
      <alignment horizontal="center" vertical="center" textRotation="90" wrapText="1"/>
    </xf>
    <xf numFmtId="4" fontId="7" fillId="2" borderId="6" xfId="3" applyNumberFormat="1" applyFont="1" applyFill="1" applyBorder="1" applyAlignment="1" applyProtection="1">
      <alignment horizontal="center" vertical="center" wrapText="1"/>
    </xf>
    <xf numFmtId="4" fontId="7" fillId="2" borderId="7" xfId="3" applyNumberFormat="1" applyFont="1" applyFill="1" applyBorder="1" applyAlignment="1" applyProtection="1">
      <alignment horizontal="center" vertical="center" wrapText="1"/>
    </xf>
    <xf numFmtId="4" fontId="7" fillId="2" borderId="8" xfId="3" applyNumberFormat="1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4" fontId="4" fillId="2" borderId="6" xfId="3" applyNumberFormat="1" applyFont="1" applyFill="1" applyBorder="1" applyAlignment="1" applyProtection="1">
      <alignment horizontal="center" vertical="center" wrapText="1"/>
    </xf>
    <xf numFmtId="4" fontId="4" fillId="2" borderId="7" xfId="3" applyNumberFormat="1" applyFont="1" applyFill="1" applyBorder="1" applyAlignment="1" applyProtection="1">
      <alignment horizontal="center" vertical="center" wrapText="1"/>
    </xf>
    <xf numFmtId="4" fontId="4" fillId="2" borderId="8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" fontId="4" fillId="0" borderId="1" xfId="3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Xl0000013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0"/>
  <sheetViews>
    <sheetView view="pageBreakPreview" zoomScale="60" zoomScaleNormal="100" workbookViewId="0">
      <selection activeCell="D6" sqref="D6:D10"/>
    </sheetView>
  </sheetViews>
  <sheetFormatPr defaultRowHeight="15"/>
  <cols>
    <col min="1" max="1" width="3.42578125" style="6" customWidth="1"/>
    <col min="2" max="2" width="2.42578125" style="6" customWidth="1"/>
    <col min="3" max="3" width="3.85546875" style="6" customWidth="1"/>
    <col min="4" max="4" width="45.7109375" style="6" customWidth="1"/>
    <col min="5" max="5" width="7.7109375" style="7" customWidth="1"/>
    <col min="6" max="9" width="7.7109375" style="6" customWidth="1"/>
    <col min="10" max="10" width="11.5703125" style="6" customWidth="1"/>
    <col min="11" max="13" width="7.7109375" style="6" customWidth="1"/>
    <col min="14" max="14" width="8.7109375" style="6" customWidth="1"/>
    <col min="15" max="15" width="10.7109375" style="6" customWidth="1"/>
    <col min="16" max="16" width="11.28515625" style="6" customWidth="1"/>
    <col min="17" max="17" width="12" style="6" customWidth="1"/>
    <col min="18" max="19" width="9.140625" style="6"/>
    <col min="20" max="20" width="10.28515625" style="6" customWidth="1"/>
    <col min="21" max="21" width="9.140625" style="6"/>
    <col min="22" max="22" width="10" style="6" customWidth="1"/>
    <col min="23" max="25" width="9.140625" style="6"/>
    <col min="26" max="26" width="12.28515625" style="6" customWidth="1"/>
    <col min="27" max="27" width="10.5703125" style="6" customWidth="1"/>
    <col min="28" max="28" width="9.140625" style="6"/>
    <col min="29" max="29" width="10.85546875" style="6" customWidth="1"/>
    <col min="30" max="30" width="9.140625" style="6" customWidth="1"/>
    <col min="31" max="31" width="8" style="6" customWidth="1"/>
    <col min="32" max="32" width="10.28515625" style="6" customWidth="1"/>
    <col min="33" max="16384" width="9.140625" style="6"/>
  </cols>
  <sheetData>
    <row r="1" spans="1:32" ht="12" customHeight="1">
      <c r="J1" s="17"/>
      <c r="K1" s="17"/>
      <c r="L1" s="17"/>
      <c r="M1" s="17"/>
      <c r="N1" s="17"/>
    </row>
    <row r="2" spans="1:32" ht="12" customHeight="1">
      <c r="E2" s="15"/>
      <c r="F2" s="15"/>
      <c r="G2" s="15"/>
      <c r="H2" s="15"/>
      <c r="I2" s="15"/>
      <c r="J2" s="17"/>
      <c r="K2" s="17"/>
      <c r="L2" s="17"/>
      <c r="M2" s="17"/>
      <c r="N2" s="17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8" customFormat="1" ht="19.5" customHeight="1">
      <c r="A3" s="52" t="s">
        <v>396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8" customFormat="1" ht="24" customHeight="1">
      <c r="A4" s="55" t="s">
        <v>321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8" customFormat="1" ht="15.75" customHeight="1">
      <c r="A5" s="54" t="s">
        <v>393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s="9" customFormat="1" ht="63.75" customHeight="1">
      <c r="A6" s="56" t="s">
        <v>200</v>
      </c>
      <c r="B6" s="57" t="s">
        <v>202</v>
      </c>
      <c r="C6" s="56" t="s">
        <v>0</v>
      </c>
      <c r="D6" s="56" t="s">
        <v>1</v>
      </c>
      <c r="E6" s="47" t="s">
        <v>2</v>
      </c>
      <c r="F6" s="48"/>
      <c r="G6" s="48"/>
      <c r="H6" s="48"/>
      <c r="I6" s="48"/>
      <c r="J6" s="48"/>
      <c r="K6" s="48"/>
      <c r="L6" s="48"/>
      <c r="M6" s="48"/>
      <c r="N6" s="48"/>
      <c r="O6" s="44" t="s">
        <v>3</v>
      </c>
      <c r="P6" s="47" t="s">
        <v>4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9"/>
      <c r="AD6" s="51" t="s">
        <v>5</v>
      </c>
      <c r="AE6" s="51"/>
      <c r="AF6" s="51"/>
    </row>
    <row r="7" spans="1:32" s="9" customFormat="1" ht="27" customHeight="1">
      <c r="A7" s="56"/>
      <c r="B7" s="58"/>
      <c r="C7" s="56"/>
      <c r="D7" s="56"/>
      <c r="E7" s="50" t="s">
        <v>6</v>
      </c>
      <c r="F7" s="50" t="s">
        <v>7</v>
      </c>
      <c r="G7" s="47" t="s">
        <v>8</v>
      </c>
      <c r="H7" s="48"/>
      <c r="I7" s="48"/>
      <c r="J7" s="48"/>
      <c r="K7" s="50" t="s">
        <v>9</v>
      </c>
      <c r="L7" s="47" t="s">
        <v>8</v>
      </c>
      <c r="M7" s="48"/>
      <c r="N7" s="48"/>
      <c r="O7" s="45"/>
      <c r="P7" s="50" t="s">
        <v>389</v>
      </c>
      <c r="Q7" s="50" t="s">
        <v>7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47" t="s">
        <v>9</v>
      </c>
      <c r="AC7" s="49"/>
      <c r="AD7" s="51" t="s">
        <v>11</v>
      </c>
      <c r="AE7" s="51" t="s">
        <v>391</v>
      </c>
      <c r="AF7" s="51" t="s">
        <v>392</v>
      </c>
    </row>
    <row r="8" spans="1:32" s="9" customFormat="1" ht="15" customHeight="1">
      <c r="A8" s="56"/>
      <c r="B8" s="58"/>
      <c r="C8" s="56"/>
      <c r="D8" s="56"/>
      <c r="E8" s="50"/>
      <c r="F8" s="50"/>
      <c r="G8" s="50" t="s">
        <v>144</v>
      </c>
      <c r="H8" s="50" t="s">
        <v>12</v>
      </c>
      <c r="I8" s="50" t="s">
        <v>127</v>
      </c>
      <c r="J8" s="50" t="s">
        <v>320</v>
      </c>
      <c r="K8" s="50"/>
      <c r="L8" s="50" t="s">
        <v>13</v>
      </c>
      <c r="M8" s="50" t="s">
        <v>144</v>
      </c>
      <c r="N8" s="50" t="s">
        <v>201</v>
      </c>
      <c r="O8" s="45"/>
      <c r="P8" s="50"/>
      <c r="Q8" s="50" t="s">
        <v>390</v>
      </c>
      <c r="R8" s="50" t="s">
        <v>8</v>
      </c>
      <c r="S8" s="50"/>
      <c r="T8" s="50"/>
      <c r="U8" s="50"/>
      <c r="V8" s="50"/>
      <c r="W8" s="50"/>
      <c r="X8" s="50"/>
      <c r="Y8" s="50"/>
      <c r="Z8" s="50" t="s">
        <v>10</v>
      </c>
      <c r="AA8" s="50" t="s">
        <v>204</v>
      </c>
      <c r="AB8" s="44" t="s">
        <v>203</v>
      </c>
      <c r="AC8" s="44" t="s">
        <v>204</v>
      </c>
      <c r="AD8" s="51"/>
      <c r="AE8" s="51"/>
      <c r="AF8" s="51"/>
    </row>
    <row r="9" spans="1:32" s="9" customFormat="1" ht="46.5" customHeight="1">
      <c r="A9" s="56"/>
      <c r="B9" s="58"/>
      <c r="C9" s="56"/>
      <c r="D9" s="56"/>
      <c r="E9" s="50"/>
      <c r="F9" s="50"/>
      <c r="G9" s="50"/>
      <c r="H9" s="50"/>
      <c r="I9" s="50"/>
      <c r="J9" s="50"/>
      <c r="K9" s="50"/>
      <c r="L9" s="50"/>
      <c r="M9" s="50"/>
      <c r="N9" s="50"/>
      <c r="O9" s="46"/>
      <c r="P9" s="50"/>
      <c r="Q9" s="50"/>
      <c r="R9" s="50" t="s">
        <v>14</v>
      </c>
      <c r="S9" s="50"/>
      <c r="T9" s="50"/>
      <c r="U9" s="50"/>
      <c r="V9" s="50" t="s">
        <v>15</v>
      </c>
      <c r="W9" s="50"/>
      <c r="X9" s="50"/>
      <c r="Y9" s="50"/>
      <c r="Z9" s="50"/>
      <c r="AA9" s="50"/>
      <c r="AB9" s="45"/>
      <c r="AC9" s="45"/>
      <c r="AD9" s="51"/>
      <c r="AE9" s="51"/>
      <c r="AF9" s="51"/>
    </row>
    <row r="10" spans="1:32" s="9" customFormat="1" ht="57" customHeight="1">
      <c r="A10" s="56"/>
      <c r="B10" s="59"/>
      <c r="C10" s="56"/>
      <c r="D10" s="56"/>
      <c r="E10" s="31" t="s">
        <v>387</v>
      </c>
      <c r="F10" s="31" t="s">
        <v>387</v>
      </c>
      <c r="G10" s="31" t="s">
        <v>387</v>
      </c>
      <c r="H10" s="31" t="s">
        <v>387</v>
      </c>
      <c r="I10" s="31" t="s">
        <v>387</v>
      </c>
      <c r="J10" s="31" t="s">
        <v>387</v>
      </c>
      <c r="K10" s="31" t="s">
        <v>387</v>
      </c>
      <c r="L10" s="31" t="s">
        <v>387</v>
      </c>
      <c r="M10" s="31" t="s">
        <v>387</v>
      </c>
      <c r="N10" s="31" t="s">
        <v>387</v>
      </c>
      <c r="O10" s="31" t="s">
        <v>388</v>
      </c>
      <c r="P10" s="50"/>
      <c r="Q10" s="50"/>
      <c r="R10" s="16" t="s">
        <v>211</v>
      </c>
      <c r="S10" s="16" t="s">
        <v>210</v>
      </c>
      <c r="T10" s="16" t="s">
        <v>209</v>
      </c>
      <c r="U10" s="16" t="s">
        <v>208</v>
      </c>
      <c r="V10" s="16" t="s">
        <v>16</v>
      </c>
      <c r="W10" s="16" t="s">
        <v>206</v>
      </c>
      <c r="X10" s="16" t="s">
        <v>205</v>
      </c>
      <c r="Y10" s="16" t="s">
        <v>207</v>
      </c>
      <c r="Z10" s="50"/>
      <c r="AA10" s="50"/>
      <c r="AB10" s="46"/>
      <c r="AC10" s="46"/>
      <c r="AD10" s="51"/>
      <c r="AE10" s="51"/>
      <c r="AF10" s="51"/>
    </row>
    <row r="11" spans="1:32">
      <c r="A11" s="10"/>
      <c r="B11" s="10"/>
      <c r="C11" s="10"/>
      <c r="D11" s="10">
        <v>1</v>
      </c>
      <c r="E11" s="11">
        <v>2</v>
      </c>
      <c r="F11" s="11">
        <v>3</v>
      </c>
      <c r="G11" s="10">
        <v>4</v>
      </c>
      <c r="H11" s="11">
        <v>5</v>
      </c>
      <c r="I11" s="11">
        <v>6</v>
      </c>
      <c r="J11" s="10">
        <v>7</v>
      </c>
      <c r="K11" s="11">
        <v>8</v>
      </c>
      <c r="L11" s="11">
        <v>9</v>
      </c>
      <c r="M11" s="10">
        <v>10</v>
      </c>
      <c r="N11" s="11">
        <v>11</v>
      </c>
      <c r="O11" s="11">
        <v>12</v>
      </c>
      <c r="P11" s="10">
        <v>13</v>
      </c>
      <c r="Q11" s="11">
        <v>14</v>
      </c>
      <c r="R11" s="11">
        <v>15</v>
      </c>
      <c r="S11" s="10">
        <v>16</v>
      </c>
      <c r="T11" s="11">
        <v>17</v>
      </c>
      <c r="U11" s="11">
        <v>18</v>
      </c>
      <c r="V11" s="10">
        <v>19</v>
      </c>
      <c r="W11" s="11">
        <v>20</v>
      </c>
      <c r="X11" s="11">
        <v>21</v>
      </c>
      <c r="Y11" s="10">
        <v>22</v>
      </c>
      <c r="Z11" s="11">
        <v>23</v>
      </c>
      <c r="AA11" s="11">
        <v>24</v>
      </c>
      <c r="AB11" s="10">
        <v>25</v>
      </c>
      <c r="AC11" s="11">
        <v>26</v>
      </c>
      <c r="AD11" s="11">
        <v>27</v>
      </c>
      <c r="AE11" s="10">
        <v>28</v>
      </c>
      <c r="AF11" s="11">
        <v>29</v>
      </c>
    </row>
    <row r="12" spans="1:32" s="12" customFormat="1" ht="12.75">
      <c r="A12" s="1"/>
      <c r="B12" s="1"/>
      <c r="C12" s="1" t="s">
        <v>17</v>
      </c>
      <c r="D12" s="1" t="s">
        <v>18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12" customFormat="1" ht="12.75">
      <c r="A13" s="1"/>
      <c r="B13" s="1"/>
      <c r="C13" s="1"/>
      <c r="D13" s="13" t="s">
        <v>19</v>
      </c>
      <c r="E13" s="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2" customFormat="1" ht="18.75" customHeight="1">
      <c r="A14" s="1">
        <v>1</v>
      </c>
      <c r="B14" s="1">
        <v>2</v>
      </c>
      <c r="C14" s="1">
        <v>242</v>
      </c>
      <c r="D14" s="2" t="s">
        <v>212</v>
      </c>
      <c r="E14" s="3">
        <f t="shared" ref="E14:E20" si="0">F14+K14</f>
        <v>6827</v>
      </c>
      <c r="F14" s="3">
        <v>6827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>2899-22</f>
        <v>2877</v>
      </c>
      <c r="P14" s="3">
        <f>Q14+AB14</f>
        <v>410442</v>
      </c>
      <c r="Q14" s="3">
        <f>R14+S14+T14+U14+V14+W14+X14+Y14</f>
        <v>410442</v>
      </c>
      <c r="R14" s="3">
        <f>98624-3</f>
        <v>98621</v>
      </c>
      <c r="S14" s="3">
        <v>29705</v>
      </c>
      <c r="T14" s="3">
        <v>214471</v>
      </c>
      <c r="U14" s="3">
        <v>33011</v>
      </c>
      <c r="V14" s="3">
        <v>9823</v>
      </c>
      <c r="W14" s="3">
        <v>0</v>
      </c>
      <c r="X14" s="3">
        <v>24811</v>
      </c>
      <c r="Y14" s="3">
        <v>0</v>
      </c>
      <c r="Z14" s="3">
        <v>101686</v>
      </c>
      <c r="AA14" s="3">
        <v>79763</v>
      </c>
      <c r="AB14" s="3">
        <v>0</v>
      </c>
      <c r="AC14" s="3">
        <v>0</v>
      </c>
      <c r="AD14" s="3">
        <f>17610-1</f>
        <v>17609</v>
      </c>
      <c r="AE14" s="3">
        <f>17-1</f>
        <v>16</v>
      </c>
      <c r="AF14" s="3">
        <v>0</v>
      </c>
    </row>
    <row r="15" spans="1:32" s="12" customFormat="1" ht="18.75" customHeight="1">
      <c r="A15" s="1">
        <f t="shared" ref="A15:A20" si="1">A14+1</f>
        <v>2</v>
      </c>
      <c r="B15" s="1">
        <v>1</v>
      </c>
      <c r="C15" s="1">
        <v>241</v>
      </c>
      <c r="D15" s="2" t="s">
        <v>213</v>
      </c>
      <c r="E15" s="3">
        <f t="shared" si="0"/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ref="P15:P20" si="2">Q15+AB15</f>
        <v>0</v>
      </c>
      <c r="Q15" s="3">
        <f t="shared" ref="Q15:Q20" si="3">R15+S15+T15+U15+V15+W15+X15+Y15</f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s="12" customFormat="1" ht="18.75" customHeight="1">
      <c r="A16" s="1">
        <f t="shared" si="1"/>
        <v>3</v>
      </c>
      <c r="B16" s="1">
        <v>1</v>
      </c>
      <c r="C16" s="1">
        <v>244</v>
      </c>
      <c r="D16" s="2" t="s">
        <v>214</v>
      </c>
      <c r="E16" s="3">
        <f t="shared" si="0"/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2"/>
        <v>0</v>
      </c>
      <c r="Q16" s="3">
        <f t="shared" si="3"/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s="12" customFormat="1" ht="18.75" customHeight="1">
      <c r="A17" s="1">
        <f t="shared" si="1"/>
        <v>4</v>
      </c>
      <c r="B17" s="1">
        <v>1</v>
      </c>
      <c r="C17" s="1">
        <v>243</v>
      </c>
      <c r="D17" s="2" t="s">
        <v>215</v>
      </c>
      <c r="E17" s="3">
        <f t="shared" si="0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2"/>
        <v>0</v>
      </c>
      <c r="Q17" s="3">
        <f t="shared" si="3"/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s="12" customFormat="1" ht="18.75" customHeight="1">
      <c r="A18" s="1">
        <f t="shared" si="1"/>
        <v>5</v>
      </c>
      <c r="B18" s="1">
        <v>1</v>
      </c>
      <c r="C18" s="1">
        <v>537</v>
      </c>
      <c r="D18" s="2" t="s">
        <v>216</v>
      </c>
      <c r="E18" s="3">
        <f t="shared" si="0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f t="shared" si="2"/>
        <v>0</v>
      </c>
      <c r="Q18" s="3">
        <f t="shared" si="3"/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1:32" s="12" customFormat="1" ht="18.75" customHeight="1">
      <c r="A19" s="1">
        <f t="shared" si="1"/>
        <v>6</v>
      </c>
      <c r="B19" s="1">
        <v>1</v>
      </c>
      <c r="C19" s="1">
        <v>408</v>
      </c>
      <c r="D19" s="2" t="s">
        <v>217</v>
      </c>
      <c r="E19" s="3">
        <f t="shared" si="0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2"/>
        <v>16088</v>
      </c>
      <c r="Q19" s="3">
        <f t="shared" si="3"/>
        <v>16088</v>
      </c>
      <c r="R19" s="3">
        <v>3056</v>
      </c>
      <c r="S19" s="3">
        <v>0</v>
      </c>
      <c r="T19" s="3">
        <v>12249</v>
      </c>
      <c r="U19" s="3">
        <v>0</v>
      </c>
      <c r="V19" s="3">
        <v>96</v>
      </c>
      <c r="W19" s="3">
        <v>222</v>
      </c>
      <c r="X19" s="3">
        <v>465</v>
      </c>
      <c r="Y19" s="3">
        <v>0</v>
      </c>
      <c r="Z19" s="3">
        <f>1469+1000</f>
        <v>2469</v>
      </c>
      <c r="AA19" s="3">
        <v>4238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1:32" s="12" customFormat="1" ht="18.75" customHeight="1">
      <c r="A20" s="1">
        <f t="shared" si="1"/>
        <v>7</v>
      </c>
      <c r="B20" s="1">
        <v>1</v>
      </c>
      <c r="C20" s="1">
        <v>775</v>
      </c>
      <c r="D20" s="2" t="s">
        <v>218</v>
      </c>
      <c r="E20" s="3">
        <f t="shared" si="0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2"/>
        <v>1076</v>
      </c>
      <c r="Q20" s="3">
        <f t="shared" si="3"/>
        <v>1076</v>
      </c>
      <c r="R20" s="3">
        <v>0</v>
      </c>
      <c r="S20" s="3">
        <v>0</v>
      </c>
      <c r="T20" s="3">
        <v>0</v>
      </c>
      <c r="U20" s="3">
        <v>0</v>
      </c>
      <c r="V20" s="3">
        <v>154</v>
      </c>
      <c r="W20" s="3">
        <v>0</v>
      </c>
      <c r="X20" s="3">
        <v>922</v>
      </c>
      <c r="Y20" s="3">
        <v>0</v>
      </c>
      <c r="Z20" s="3">
        <v>3000</v>
      </c>
      <c r="AA20" s="3">
        <v>615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32" s="12" customFormat="1" ht="18.75" customHeight="1">
      <c r="A21" s="1"/>
      <c r="B21" s="1"/>
      <c r="C21" s="1"/>
      <c r="D21" s="2" t="s">
        <v>20</v>
      </c>
      <c r="E21" s="14">
        <f>SUM(E14:E20)</f>
        <v>6827</v>
      </c>
      <c r="F21" s="14">
        <f t="shared" ref="F21:AF21" si="4">SUM(F14:F20)</f>
        <v>6827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O21" s="14">
        <f>2899-22</f>
        <v>2877</v>
      </c>
      <c r="P21" s="14">
        <f t="shared" si="4"/>
        <v>427606</v>
      </c>
      <c r="Q21" s="14">
        <f t="shared" si="4"/>
        <v>427606</v>
      </c>
      <c r="R21" s="14">
        <f t="shared" si="4"/>
        <v>101677</v>
      </c>
      <c r="S21" s="14">
        <f t="shared" si="4"/>
        <v>29705</v>
      </c>
      <c r="T21" s="14">
        <f t="shared" si="4"/>
        <v>226720</v>
      </c>
      <c r="U21" s="14">
        <f t="shared" si="4"/>
        <v>33011</v>
      </c>
      <c r="V21" s="14">
        <f t="shared" si="4"/>
        <v>10073</v>
      </c>
      <c r="W21" s="14">
        <f t="shared" si="4"/>
        <v>222</v>
      </c>
      <c r="X21" s="14">
        <f t="shared" si="4"/>
        <v>26198</v>
      </c>
      <c r="Y21" s="14">
        <f t="shared" si="4"/>
        <v>0</v>
      </c>
      <c r="Z21" s="14">
        <f t="shared" si="4"/>
        <v>107155</v>
      </c>
      <c r="AA21" s="14">
        <f t="shared" si="4"/>
        <v>84616</v>
      </c>
      <c r="AB21" s="14">
        <f t="shared" si="4"/>
        <v>0</v>
      </c>
      <c r="AC21" s="14">
        <f t="shared" si="4"/>
        <v>0</v>
      </c>
      <c r="AD21" s="14">
        <f t="shared" si="4"/>
        <v>17609</v>
      </c>
      <c r="AE21" s="14">
        <f t="shared" si="4"/>
        <v>16</v>
      </c>
      <c r="AF21" s="14">
        <f t="shared" si="4"/>
        <v>0</v>
      </c>
    </row>
    <row r="22" spans="1:32" s="12" customFormat="1" ht="18.75" customHeight="1">
      <c r="A22" s="1"/>
      <c r="B22" s="1"/>
      <c r="C22" s="1"/>
      <c r="D22" s="2" t="s">
        <v>21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12" customFormat="1" ht="18.75" customHeight="1">
      <c r="A23" s="1">
        <f>A20+1</f>
        <v>8</v>
      </c>
      <c r="B23" s="1">
        <v>1</v>
      </c>
      <c r="C23" s="1">
        <v>198</v>
      </c>
      <c r="D23" s="2" t="s">
        <v>219</v>
      </c>
      <c r="E23" s="3">
        <f>F23+K23</f>
        <v>2873</v>
      </c>
      <c r="F23" s="3">
        <v>2873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1788</v>
      </c>
      <c r="P23" s="3">
        <f>Q23+AB23</f>
        <v>231954</v>
      </c>
      <c r="Q23" s="3">
        <f>R23+S23+T23+U23+V23+W23+X23+Y23</f>
        <v>231954</v>
      </c>
      <c r="R23" s="3">
        <v>72278</v>
      </c>
      <c r="S23" s="3">
        <v>4825</v>
      </c>
      <c r="T23" s="3">
        <v>136075</v>
      </c>
      <c r="U23" s="3">
        <v>18776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45358</v>
      </c>
      <c r="AB23" s="3">
        <v>0</v>
      </c>
      <c r="AC23" s="3">
        <v>0</v>
      </c>
      <c r="AD23" s="3">
        <v>10017</v>
      </c>
      <c r="AE23" s="3">
        <v>24</v>
      </c>
      <c r="AF23" s="3">
        <v>0</v>
      </c>
    </row>
    <row r="24" spans="1:32" s="12" customFormat="1" ht="18.75" customHeight="1">
      <c r="A24" s="1">
        <f>A23+1</f>
        <v>9</v>
      </c>
      <c r="B24" s="1">
        <v>1</v>
      </c>
      <c r="C24" s="1">
        <v>203</v>
      </c>
      <c r="D24" s="2" t="s">
        <v>220</v>
      </c>
      <c r="E24" s="3">
        <f>F24+K24</f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>Q24+AB24</f>
        <v>25387</v>
      </c>
      <c r="Q24" s="3">
        <f>R24+S24+T24+U24+V24+W24+X24+Y24</f>
        <v>25387</v>
      </c>
      <c r="R24" s="3">
        <v>0</v>
      </c>
      <c r="S24" s="3">
        <v>0</v>
      </c>
      <c r="T24" s="3">
        <v>0</v>
      </c>
      <c r="U24" s="3">
        <v>0</v>
      </c>
      <c r="V24" s="3">
        <v>659</v>
      </c>
      <c r="W24" s="3">
        <v>0</v>
      </c>
      <c r="X24" s="3">
        <v>24728</v>
      </c>
      <c r="Y24" s="3">
        <v>0</v>
      </c>
      <c r="Z24" s="3">
        <v>141899</v>
      </c>
      <c r="AA24" s="3">
        <v>16485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s="12" customFormat="1" ht="18.75" customHeight="1">
      <c r="A25" s="1"/>
      <c r="B25" s="1"/>
      <c r="C25" s="1"/>
      <c r="D25" s="2" t="s">
        <v>22</v>
      </c>
      <c r="E25" s="3">
        <f>SUM(E23:E24)</f>
        <v>2873</v>
      </c>
      <c r="F25" s="3">
        <f t="shared" ref="F25:AF25" si="5">SUM(F23:F24)</f>
        <v>2873</v>
      </c>
      <c r="G25" s="3">
        <f t="shared" si="5"/>
        <v>0</v>
      </c>
      <c r="H25" s="3">
        <f t="shared" si="5"/>
        <v>0</v>
      </c>
      <c r="I25" s="3">
        <f t="shared" si="5"/>
        <v>0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>
        <v>1788</v>
      </c>
      <c r="P25" s="3">
        <f t="shared" si="5"/>
        <v>257341</v>
      </c>
      <c r="Q25" s="3">
        <f t="shared" si="5"/>
        <v>257341</v>
      </c>
      <c r="R25" s="3">
        <f t="shared" si="5"/>
        <v>72278</v>
      </c>
      <c r="S25" s="3">
        <f t="shared" si="5"/>
        <v>4825</v>
      </c>
      <c r="T25" s="3">
        <f t="shared" si="5"/>
        <v>136075</v>
      </c>
      <c r="U25" s="3">
        <f t="shared" si="5"/>
        <v>18776</v>
      </c>
      <c r="V25" s="3">
        <f t="shared" si="5"/>
        <v>659</v>
      </c>
      <c r="W25" s="3">
        <f t="shared" si="5"/>
        <v>0</v>
      </c>
      <c r="X25" s="3">
        <f t="shared" si="5"/>
        <v>24728</v>
      </c>
      <c r="Y25" s="3">
        <f t="shared" si="5"/>
        <v>0</v>
      </c>
      <c r="Z25" s="3">
        <f t="shared" si="5"/>
        <v>141899</v>
      </c>
      <c r="AA25" s="3">
        <f t="shared" si="5"/>
        <v>61843</v>
      </c>
      <c r="AB25" s="3">
        <f t="shared" si="5"/>
        <v>0</v>
      </c>
      <c r="AC25" s="3">
        <f t="shared" si="5"/>
        <v>0</v>
      </c>
      <c r="AD25" s="3">
        <f t="shared" si="5"/>
        <v>10017</v>
      </c>
      <c r="AE25" s="3">
        <f t="shared" si="5"/>
        <v>24</v>
      </c>
      <c r="AF25" s="3">
        <f t="shared" si="5"/>
        <v>0</v>
      </c>
    </row>
    <row r="26" spans="1:32" s="12" customFormat="1" ht="18.75" customHeight="1">
      <c r="A26" s="1"/>
      <c r="B26" s="1"/>
      <c r="C26" s="1"/>
      <c r="D26" s="2" t="s">
        <v>23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12" customFormat="1" ht="18.75" customHeight="1">
      <c r="A27" s="1">
        <f>A24+1</f>
        <v>10</v>
      </c>
      <c r="B27" s="1">
        <v>2</v>
      </c>
      <c r="C27" s="1">
        <v>205</v>
      </c>
      <c r="D27" s="2" t="s">
        <v>221</v>
      </c>
      <c r="E27" s="3">
        <f>F27+K27</f>
        <v>4733</v>
      </c>
      <c r="F27" s="3">
        <v>4733</v>
      </c>
      <c r="G27" s="3">
        <v>0</v>
      </c>
      <c r="H27" s="3">
        <v>100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f>2192-25</f>
        <v>2167</v>
      </c>
      <c r="P27" s="3">
        <f>Q27+AB27</f>
        <v>301688</v>
      </c>
      <c r="Q27" s="3">
        <f>R27+S27+T27+U27+V27+W27+X27+Y27</f>
        <v>301688</v>
      </c>
      <c r="R27" s="3">
        <f>51472+1</f>
        <v>51473</v>
      </c>
      <c r="S27" s="3">
        <v>32476</v>
      </c>
      <c r="T27" s="3">
        <v>169041</v>
      </c>
      <c r="U27" s="3">
        <v>25905</v>
      </c>
      <c r="V27" s="3">
        <v>4100</v>
      </c>
      <c r="W27" s="3">
        <v>0</v>
      </c>
      <c r="X27" s="3">
        <v>18693</v>
      </c>
      <c r="Y27" s="3">
        <v>0</v>
      </c>
      <c r="Z27" s="3">
        <f>75320-15000</f>
        <v>60320</v>
      </c>
      <c r="AA27" s="3">
        <v>62578</v>
      </c>
      <c r="AB27" s="3">
        <v>0</v>
      </c>
      <c r="AC27" s="3">
        <v>0</v>
      </c>
      <c r="AD27" s="3">
        <v>5786</v>
      </c>
      <c r="AE27" s="3">
        <v>4</v>
      </c>
      <c r="AF27" s="3">
        <v>0</v>
      </c>
    </row>
    <row r="28" spans="1:32" s="12" customFormat="1" ht="18.75" customHeight="1">
      <c r="A28" s="1"/>
      <c r="B28" s="1"/>
      <c r="C28" s="1"/>
      <c r="D28" s="2" t="s">
        <v>24</v>
      </c>
      <c r="E28" s="3">
        <f>SUM(E27)</f>
        <v>4733</v>
      </c>
      <c r="F28" s="3">
        <f t="shared" ref="F28:AF28" si="6">SUM(F27)</f>
        <v>4733</v>
      </c>
      <c r="G28" s="3">
        <f t="shared" si="6"/>
        <v>0</v>
      </c>
      <c r="H28" s="3">
        <f t="shared" si="6"/>
        <v>100</v>
      </c>
      <c r="I28" s="3">
        <f t="shared" si="6"/>
        <v>0</v>
      </c>
      <c r="J28" s="3">
        <f t="shared" si="6"/>
        <v>0</v>
      </c>
      <c r="K28" s="3">
        <f t="shared" si="6"/>
        <v>0</v>
      </c>
      <c r="L28" s="3">
        <f t="shared" si="6"/>
        <v>0</v>
      </c>
      <c r="M28" s="3">
        <f t="shared" si="6"/>
        <v>0</v>
      </c>
      <c r="N28" s="3">
        <f t="shared" si="6"/>
        <v>0</v>
      </c>
      <c r="O28" s="3">
        <f>2192-25</f>
        <v>2167</v>
      </c>
      <c r="P28" s="3">
        <f t="shared" si="6"/>
        <v>301688</v>
      </c>
      <c r="Q28" s="3">
        <f t="shared" si="6"/>
        <v>301688</v>
      </c>
      <c r="R28" s="3">
        <f t="shared" si="6"/>
        <v>51473</v>
      </c>
      <c r="S28" s="3">
        <f t="shared" si="6"/>
        <v>32476</v>
      </c>
      <c r="T28" s="3">
        <f t="shared" si="6"/>
        <v>169041</v>
      </c>
      <c r="U28" s="3">
        <f t="shared" si="6"/>
        <v>25905</v>
      </c>
      <c r="V28" s="3">
        <f t="shared" si="6"/>
        <v>4100</v>
      </c>
      <c r="W28" s="3">
        <f t="shared" si="6"/>
        <v>0</v>
      </c>
      <c r="X28" s="3">
        <f t="shared" si="6"/>
        <v>18693</v>
      </c>
      <c r="Y28" s="3">
        <f t="shared" si="6"/>
        <v>0</v>
      </c>
      <c r="Z28" s="3">
        <f t="shared" si="6"/>
        <v>60320</v>
      </c>
      <c r="AA28" s="3">
        <f t="shared" si="6"/>
        <v>62578</v>
      </c>
      <c r="AB28" s="3">
        <f t="shared" si="6"/>
        <v>0</v>
      </c>
      <c r="AC28" s="3">
        <f t="shared" si="6"/>
        <v>0</v>
      </c>
      <c r="AD28" s="3">
        <f t="shared" si="6"/>
        <v>5786</v>
      </c>
      <c r="AE28" s="3">
        <f t="shared" si="6"/>
        <v>4</v>
      </c>
      <c r="AF28" s="3">
        <f t="shared" si="6"/>
        <v>0</v>
      </c>
    </row>
    <row r="29" spans="1:32" s="12" customFormat="1" ht="18.75" customHeight="1">
      <c r="A29" s="1"/>
      <c r="B29" s="1"/>
      <c r="C29" s="1"/>
      <c r="D29" s="2" t="s">
        <v>25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12" customFormat="1" ht="18.75" customHeight="1">
      <c r="A30" s="1">
        <f>A27+1</f>
        <v>11</v>
      </c>
      <c r="B30" s="1">
        <v>1</v>
      </c>
      <c r="C30" s="1">
        <v>134</v>
      </c>
      <c r="D30" s="2" t="s">
        <v>179</v>
      </c>
      <c r="E30" s="3">
        <f t="shared" ref="E30:E40" si="7">F30+K30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>
        <v>0</v>
      </c>
      <c r="P30" s="3">
        <f t="shared" ref="P30:P40" si="8">Q30+AB30</f>
        <v>0</v>
      </c>
      <c r="Q30" s="3">
        <f t="shared" ref="Q30:Q40" si="9">R30+S30+T30+U30+V30+W30+X30+Y30</f>
        <v>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12" customFormat="1" ht="18.75" customHeight="1">
      <c r="A31" s="1">
        <f>A30+1</f>
        <v>12</v>
      </c>
      <c r="B31" s="1">
        <v>1</v>
      </c>
      <c r="C31" s="1">
        <v>135</v>
      </c>
      <c r="D31" s="2" t="s">
        <v>180</v>
      </c>
      <c r="E31" s="3">
        <f t="shared" si="7"/>
        <v>0</v>
      </c>
      <c r="F31" s="3"/>
      <c r="G31" s="3"/>
      <c r="H31" s="3"/>
      <c r="I31" s="3"/>
      <c r="J31" s="3"/>
      <c r="K31" s="3"/>
      <c r="L31" s="3"/>
      <c r="M31" s="3"/>
      <c r="N31" s="3"/>
      <c r="O31" s="3">
        <v>0</v>
      </c>
      <c r="P31" s="3">
        <f t="shared" si="8"/>
        <v>0</v>
      </c>
      <c r="Q31" s="3">
        <f t="shared" si="9"/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12" customFormat="1" ht="18.75" customHeight="1">
      <c r="A32" s="1">
        <f t="shared" ref="A32:A40" si="10">A31+1</f>
        <v>13</v>
      </c>
      <c r="B32" s="1">
        <v>2</v>
      </c>
      <c r="C32" s="1">
        <v>136</v>
      </c>
      <c r="D32" s="2" t="s">
        <v>222</v>
      </c>
      <c r="E32" s="3">
        <f t="shared" si="7"/>
        <v>21647</v>
      </c>
      <c r="F32" s="3">
        <v>21647</v>
      </c>
      <c r="G32" s="3">
        <v>0</v>
      </c>
      <c r="H32" s="3">
        <v>0</v>
      </c>
      <c r="I32" s="3">
        <v>0</v>
      </c>
      <c r="J32" s="3">
        <v>1538</v>
      </c>
      <c r="K32" s="3">
        <v>0</v>
      </c>
      <c r="L32" s="3">
        <v>0</v>
      </c>
      <c r="M32" s="3">
        <v>0</v>
      </c>
      <c r="N32" s="3">
        <v>0</v>
      </c>
      <c r="O32" s="3">
        <f>6247-36</f>
        <v>6211</v>
      </c>
      <c r="P32" s="3">
        <f t="shared" si="8"/>
        <v>714138</v>
      </c>
      <c r="Q32" s="3">
        <f t="shared" si="9"/>
        <v>714138</v>
      </c>
      <c r="R32" s="3">
        <v>165668</v>
      </c>
      <c r="S32" s="3">
        <v>6169</v>
      </c>
      <c r="T32" s="3">
        <v>395227</v>
      </c>
      <c r="U32" s="3">
        <v>60307</v>
      </c>
      <c r="V32" s="3">
        <v>888</v>
      </c>
      <c r="W32" s="3">
        <v>0</v>
      </c>
      <c r="X32" s="3">
        <v>85879</v>
      </c>
      <c r="Y32" s="3">
        <v>0</v>
      </c>
      <c r="Z32" s="3">
        <v>482704</v>
      </c>
      <c r="AA32" s="3">
        <v>160368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32" s="12" customFormat="1" ht="18.75" customHeight="1">
      <c r="A33" s="1">
        <f t="shared" si="10"/>
        <v>14</v>
      </c>
      <c r="B33" s="1">
        <v>2</v>
      </c>
      <c r="C33" s="1">
        <v>455</v>
      </c>
      <c r="D33" s="2" t="s">
        <v>181</v>
      </c>
      <c r="E33" s="3">
        <f t="shared" si="7"/>
        <v>0</v>
      </c>
      <c r="F33" s="3"/>
      <c r="G33" s="3"/>
      <c r="H33" s="3"/>
      <c r="I33" s="3"/>
      <c r="J33" s="3"/>
      <c r="K33" s="3"/>
      <c r="L33" s="3"/>
      <c r="M33" s="3"/>
      <c r="N33" s="3"/>
      <c r="O33" s="3">
        <v>0</v>
      </c>
      <c r="P33" s="3">
        <f t="shared" si="8"/>
        <v>0</v>
      </c>
      <c r="Q33" s="3">
        <f t="shared" si="9"/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12" customFormat="1" ht="18.75" customHeight="1">
      <c r="A34" s="1">
        <f>A33+1</f>
        <v>15</v>
      </c>
      <c r="B34" s="1">
        <v>2</v>
      </c>
      <c r="C34" s="1">
        <v>140</v>
      </c>
      <c r="D34" s="2" t="s">
        <v>223</v>
      </c>
      <c r="E34" s="3">
        <f t="shared" si="7"/>
        <v>2942</v>
      </c>
      <c r="F34" s="3">
        <v>2942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1100</v>
      </c>
      <c r="P34" s="3">
        <f t="shared" si="8"/>
        <v>307797</v>
      </c>
      <c r="Q34" s="3">
        <f t="shared" si="9"/>
        <v>307797</v>
      </c>
      <c r="R34" s="3">
        <v>139832</v>
      </c>
      <c r="S34" s="3">
        <v>2401</v>
      </c>
      <c r="T34" s="3">
        <f>107298+5000</f>
        <v>112298</v>
      </c>
      <c r="U34" s="3">
        <v>17970</v>
      </c>
      <c r="V34" s="3">
        <v>12363</v>
      </c>
      <c r="W34" s="3">
        <v>0</v>
      </c>
      <c r="X34" s="3">
        <v>22933</v>
      </c>
      <c r="Y34" s="3">
        <v>0</v>
      </c>
      <c r="Z34" s="3">
        <v>91716</v>
      </c>
      <c r="AA34" s="3">
        <v>43410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s="12" customFormat="1" ht="18.75" customHeight="1">
      <c r="A35" s="1">
        <f t="shared" si="10"/>
        <v>16</v>
      </c>
      <c r="B35" s="1">
        <v>2</v>
      </c>
      <c r="C35" s="1">
        <v>142</v>
      </c>
      <c r="D35" s="2" t="s">
        <v>182</v>
      </c>
      <c r="E35" s="3">
        <f t="shared" si="7"/>
        <v>0</v>
      </c>
      <c r="F35" s="3"/>
      <c r="G35" s="3"/>
      <c r="H35" s="3"/>
      <c r="I35" s="3"/>
      <c r="J35" s="3"/>
      <c r="K35" s="3"/>
      <c r="L35" s="3"/>
      <c r="M35" s="3"/>
      <c r="N35" s="3"/>
      <c r="O35" s="3">
        <v>0</v>
      </c>
      <c r="P35" s="3">
        <f t="shared" si="8"/>
        <v>0</v>
      </c>
      <c r="Q35" s="3">
        <f t="shared" si="9"/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12" customFormat="1" ht="18.75" customHeight="1">
      <c r="A36" s="1">
        <f t="shared" si="10"/>
        <v>17</v>
      </c>
      <c r="B36" s="1">
        <v>1</v>
      </c>
      <c r="C36" s="1">
        <v>552</v>
      </c>
      <c r="D36" s="2" t="s">
        <v>224</v>
      </c>
      <c r="E36" s="3">
        <f t="shared" si="7"/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f t="shared" si="8"/>
        <v>6268</v>
      </c>
      <c r="Q36" s="3">
        <f t="shared" si="9"/>
        <v>6268</v>
      </c>
      <c r="R36" s="3">
        <v>6268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s="12" customFormat="1" ht="18.75" customHeight="1">
      <c r="A37" s="1">
        <f t="shared" si="10"/>
        <v>18</v>
      </c>
      <c r="B37" s="1">
        <v>1</v>
      </c>
      <c r="C37" s="1">
        <v>674</v>
      </c>
      <c r="D37" s="2" t="s">
        <v>225</v>
      </c>
      <c r="E37" s="3">
        <f t="shared" si="7"/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f t="shared" si="8"/>
        <v>0</v>
      </c>
      <c r="Q37" s="3">
        <f t="shared" si="9"/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47593</v>
      </c>
      <c r="AE37" s="3">
        <v>60</v>
      </c>
      <c r="AF37" s="3">
        <v>0</v>
      </c>
    </row>
    <row r="38" spans="1:32" s="12" customFormat="1" ht="18.75" customHeight="1">
      <c r="A38" s="1">
        <f t="shared" si="10"/>
        <v>19</v>
      </c>
      <c r="B38" s="1">
        <v>1</v>
      </c>
      <c r="C38" s="1">
        <v>438</v>
      </c>
      <c r="D38" s="2" t="s">
        <v>226</v>
      </c>
      <c r="E38" s="3">
        <f t="shared" si="7"/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465</v>
      </c>
      <c r="P38" s="3">
        <f t="shared" si="8"/>
        <v>141355</v>
      </c>
      <c r="Q38" s="3">
        <f t="shared" si="9"/>
        <v>141355</v>
      </c>
      <c r="R38" s="3">
        <v>51124</v>
      </c>
      <c r="S38" s="3">
        <v>0</v>
      </c>
      <c r="T38" s="3">
        <v>71050</v>
      </c>
      <c r="U38" s="3">
        <v>10941</v>
      </c>
      <c r="V38" s="3">
        <v>0</v>
      </c>
      <c r="W38" s="3">
        <v>0</v>
      </c>
      <c r="X38" s="3">
        <v>8240</v>
      </c>
      <c r="Y38" s="3">
        <v>0</v>
      </c>
      <c r="Z38" s="3">
        <v>59150</v>
      </c>
      <c r="AA38" s="3">
        <v>26430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s="12" customFormat="1" ht="18.75" customHeight="1">
      <c r="A39" s="1">
        <f t="shared" si="10"/>
        <v>20</v>
      </c>
      <c r="B39" s="1">
        <v>0</v>
      </c>
      <c r="C39" s="1">
        <v>719</v>
      </c>
      <c r="D39" s="2" t="s">
        <v>26</v>
      </c>
      <c r="E39" s="3">
        <f t="shared" si="7"/>
        <v>0</v>
      </c>
      <c r="F39" s="3"/>
      <c r="G39" s="3"/>
      <c r="H39" s="3"/>
      <c r="I39" s="3"/>
      <c r="J39" s="3"/>
      <c r="K39" s="3"/>
      <c r="L39" s="3"/>
      <c r="M39" s="3"/>
      <c r="N39" s="3"/>
      <c r="O39" s="3">
        <v>0</v>
      </c>
      <c r="P39" s="3">
        <f t="shared" si="8"/>
        <v>0</v>
      </c>
      <c r="Q39" s="3">
        <f t="shared" si="9"/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12" customFormat="1" ht="18.75" customHeight="1">
      <c r="A40" s="1">
        <f t="shared" si="10"/>
        <v>21</v>
      </c>
      <c r="B40" s="1">
        <v>0</v>
      </c>
      <c r="C40" s="1">
        <v>761</v>
      </c>
      <c r="D40" s="2" t="s">
        <v>128</v>
      </c>
      <c r="E40" s="3">
        <f t="shared" si="7"/>
        <v>0</v>
      </c>
      <c r="F40" s="3"/>
      <c r="G40" s="3"/>
      <c r="H40" s="3"/>
      <c r="I40" s="3"/>
      <c r="J40" s="3"/>
      <c r="K40" s="3"/>
      <c r="L40" s="3"/>
      <c r="M40" s="3"/>
      <c r="N40" s="3"/>
      <c r="O40" s="3">
        <v>0</v>
      </c>
      <c r="P40" s="3">
        <f t="shared" si="8"/>
        <v>0</v>
      </c>
      <c r="Q40" s="3">
        <f t="shared" si="9"/>
        <v>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12" customFormat="1" ht="18.75" customHeight="1">
      <c r="A41" s="1"/>
      <c r="B41" s="1"/>
      <c r="C41" s="1"/>
      <c r="D41" s="2" t="s">
        <v>27</v>
      </c>
      <c r="E41" s="3">
        <f>SUM(E30:E40)</f>
        <v>24589</v>
      </c>
      <c r="F41" s="3">
        <f t="shared" ref="F41:AF41" si="11">SUM(F30:F40)</f>
        <v>24589</v>
      </c>
      <c r="G41" s="3">
        <f t="shared" si="11"/>
        <v>0</v>
      </c>
      <c r="H41" s="3">
        <f t="shared" si="11"/>
        <v>0</v>
      </c>
      <c r="I41" s="3">
        <f t="shared" si="11"/>
        <v>0</v>
      </c>
      <c r="J41" s="3">
        <f t="shared" si="11"/>
        <v>1538</v>
      </c>
      <c r="K41" s="3">
        <f t="shared" si="11"/>
        <v>0</v>
      </c>
      <c r="L41" s="3">
        <f t="shared" si="11"/>
        <v>0</v>
      </c>
      <c r="M41" s="3">
        <f t="shared" si="11"/>
        <v>0</v>
      </c>
      <c r="N41" s="3">
        <f t="shared" si="11"/>
        <v>0</v>
      </c>
      <c r="O41" s="3">
        <f>7812-36</f>
        <v>7776</v>
      </c>
      <c r="P41" s="3">
        <f t="shared" si="11"/>
        <v>1169558</v>
      </c>
      <c r="Q41" s="3">
        <f t="shared" si="11"/>
        <v>1169558</v>
      </c>
      <c r="R41" s="3">
        <f t="shared" si="11"/>
        <v>362892</v>
      </c>
      <c r="S41" s="3">
        <f t="shared" si="11"/>
        <v>8570</v>
      </c>
      <c r="T41" s="3">
        <f t="shared" si="11"/>
        <v>578575</v>
      </c>
      <c r="U41" s="3">
        <f t="shared" si="11"/>
        <v>89218</v>
      </c>
      <c r="V41" s="3">
        <f t="shared" si="11"/>
        <v>13251</v>
      </c>
      <c r="W41" s="3">
        <f t="shared" si="11"/>
        <v>0</v>
      </c>
      <c r="X41" s="3">
        <f t="shared" si="11"/>
        <v>117052</v>
      </c>
      <c r="Y41" s="3">
        <f t="shared" si="11"/>
        <v>0</v>
      </c>
      <c r="Z41" s="3">
        <f t="shared" si="11"/>
        <v>633570</v>
      </c>
      <c r="AA41" s="3">
        <f t="shared" si="11"/>
        <v>230208</v>
      </c>
      <c r="AB41" s="3">
        <f t="shared" si="11"/>
        <v>0</v>
      </c>
      <c r="AC41" s="3">
        <f t="shared" si="11"/>
        <v>0</v>
      </c>
      <c r="AD41" s="3">
        <f t="shared" si="11"/>
        <v>47593</v>
      </c>
      <c r="AE41" s="3">
        <f t="shared" si="11"/>
        <v>60</v>
      </c>
      <c r="AF41" s="3">
        <f t="shared" si="11"/>
        <v>0</v>
      </c>
    </row>
    <row r="42" spans="1:32" s="12" customFormat="1" ht="18.75" customHeight="1">
      <c r="A42" s="1"/>
      <c r="B42" s="1"/>
      <c r="C42" s="1"/>
      <c r="D42" s="2" t="s">
        <v>28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12" customFormat="1" ht="18.75" customHeight="1">
      <c r="A43" s="1">
        <f>A40+1</f>
        <v>22</v>
      </c>
      <c r="B43" s="1">
        <v>1</v>
      </c>
      <c r="C43" s="1">
        <v>209</v>
      </c>
      <c r="D43" s="2" t="s">
        <v>227</v>
      </c>
      <c r="E43" s="3">
        <f>F43+K43</f>
        <v>1081</v>
      </c>
      <c r="F43" s="3">
        <v>1081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575</v>
      </c>
      <c r="P43" s="3">
        <f>Q43+AB43</f>
        <v>79677</v>
      </c>
      <c r="Q43" s="3">
        <f>R43+S43+T43+U43+V43+W43+X43+Y43</f>
        <v>79677</v>
      </c>
      <c r="R43" s="3">
        <v>22377</v>
      </c>
      <c r="S43" s="3">
        <v>2890</v>
      </c>
      <c r="T43" s="3">
        <v>46522</v>
      </c>
      <c r="U43" s="3">
        <v>6557</v>
      </c>
      <c r="V43" s="3">
        <v>331</v>
      </c>
      <c r="W43" s="3">
        <v>0</v>
      </c>
      <c r="X43" s="3">
        <v>1000</v>
      </c>
      <c r="Y43" s="3">
        <v>0</v>
      </c>
      <c r="Z43" s="3">
        <v>3000</v>
      </c>
      <c r="AA43" s="3">
        <v>15841</v>
      </c>
      <c r="AB43" s="3">
        <v>0</v>
      </c>
      <c r="AC43" s="3">
        <v>0</v>
      </c>
      <c r="AD43" s="3">
        <v>3498</v>
      </c>
      <c r="AE43" s="3">
        <v>6</v>
      </c>
      <c r="AF43" s="3">
        <v>0</v>
      </c>
    </row>
    <row r="44" spans="1:32" s="12" customFormat="1" ht="18.75" customHeight="1">
      <c r="A44" s="1"/>
      <c r="B44" s="1"/>
      <c r="C44" s="1"/>
      <c r="D44" s="2" t="s">
        <v>29</v>
      </c>
      <c r="E44" s="3">
        <f>SUM(E43)</f>
        <v>1081</v>
      </c>
      <c r="F44" s="3">
        <f t="shared" ref="F44:AF44" si="12">SUM(F43)</f>
        <v>1081</v>
      </c>
      <c r="G44" s="3">
        <f t="shared" si="12"/>
        <v>0</v>
      </c>
      <c r="H44" s="3">
        <f t="shared" si="12"/>
        <v>0</v>
      </c>
      <c r="I44" s="3">
        <f t="shared" si="12"/>
        <v>0</v>
      </c>
      <c r="J44" s="3">
        <f t="shared" si="12"/>
        <v>0</v>
      </c>
      <c r="K44" s="3">
        <f t="shared" si="12"/>
        <v>0</v>
      </c>
      <c r="L44" s="3">
        <f t="shared" si="12"/>
        <v>0</v>
      </c>
      <c r="M44" s="3">
        <f t="shared" si="12"/>
        <v>0</v>
      </c>
      <c r="N44" s="3">
        <f t="shared" si="12"/>
        <v>0</v>
      </c>
      <c r="O44" s="3">
        <v>575</v>
      </c>
      <c r="P44" s="3">
        <f t="shared" si="12"/>
        <v>79677</v>
      </c>
      <c r="Q44" s="3">
        <f t="shared" si="12"/>
        <v>79677</v>
      </c>
      <c r="R44" s="3">
        <f t="shared" si="12"/>
        <v>22377</v>
      </c>
      <c r="S44" s="3">
        <f t="shared" si="12"/>
        <v>2890</v>
      </c>
      <c r="T44" s="3">
        <f t="shared" si="12"/>
        <v>46522</v>
      </c>
      <c r="U44" s="3">
        <f t="shared" si="12"/>
        <v>6557</v>
      </c>
      <c r="V44" s="3">
        <f t="shared" si="12"/>
        <v>331</v>
      </c>
      <c r="W44" s="3">
        <f t="shared" si="12"/>
        <v>0</v>
      </c>
      <c r="X44" s="3">
        <f t="shared" si="12"/>
        <v>1000</v>
      </c>
      <c r="Y44" s="3">
        <f t="shared" si="12"/>
        <v>0</v>
      </c>
      <c r="Z44" s="3">
        <f t="shared" si="12"/>
        <v>3000</v>
      </c>
      <c r="AA44" s="3">
        <f t="shared" si="12"/>
        <v>15841</v>
      </c>
      <c r="AB44" s="3">
        <f t="shared" si="12"/>
        <v>0</v>
      </c>
      <c r="AC44" s="3">
        <f t="shared" si="12"/>
        <v>0</v>
      </c>
      <c r="AD44" s="3">
        <f t="shared" si="12"/>
        <v>3498</v>
      </c>
      <c r="AE44" s="3">
        <f t="shared" si="12"/>
        <v>6</v>
      </c>
      <c r="AF44" s="3">
        <f t="shared" si="12"/>
        <v>0</v>
      </c>
    </row>
    <row r="45" spans="1:32" s="12" customFormat="1" ht="18.75" customHeight="1">
      <c r="A45" s="1"/>
      <c r="B45" s="1"/>
      <c r="C45" s="1"/>
      <c r="D45" s="2" t="s">
        <v>30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12" customFormat="1" ht="18.75" customHeight="1">
      <c r="A46" s="1">
        <f>A43+1</f>
        <v>23</v>
      </c>
      <c r="B46" s="1">
        <v>2</v>
      </c>
      <c r="C46" s="1">
        <v>264</v>
      </c>
      <c r="D46" s="2" t="s">
        <v>228</v>
      </c>
      <c r="E46" s="3">
        <f>F46+K46</f>
        <v>5371</v>
      </c>
      <c r="F46" s="3">
        <v>5371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1800</v>
      </c>
      <c r="P46" s="3">
        <f>Q46+AB46</f>
        <v>224900</v>
      </c>
      <c r="Q46" s="3">
        <f>R46+S46+T46+U46+V46+W46+X46+Y46</f>
        <v>224900</v>
      </c>
      <c r="R46" s="3">
        <v>61001</v>
      </c>
      <c r="S46" s="3">
        <v>3810</v>
      </c>
      <c r="T46" s="3">
        <v>118772</v>
      </c>
      <c r="U46" s="3">
        <v>18006</v>
      </c>
      <c r="V46" s="3">
        <v>11588</v>
      </c>
      <c r="W46" s="3">
        <v>0</v>
      </c>
      <c r="X46" s="3">
        <v>11723</v>
      </c>
      <c r="Y46" s="3">
        <v>0</v>
      </c>
      <c r="Z46" s="3">
        <v>77292</v>
      </c>
      <c r="AA46" s="3">
        <v>43498</v>
      </c>
      <c r="AB46" s="3">
        <v>0</v>
      </c>
      <c r="AC46" s="3">
        <v>0</v>
      </c>
      <c r="AD46" s="3">
        <v>16555</v>
      </c>
      <c r="AE46" s="3">
        <v>12</v>
      </c>
      <c r="AF46" s="3">
        <v>0</v>
      </c>
    </row>
    <row r="47" spans="1:32" s="12" customFormat="1" ht="18.75" customHeight="1">
      <c r="A47" s="1">
        <f>A46+1</f>
        <v>24</v>
      </c>
      <c r="B47" s="1">
        <v>1</v>
      </c>
      <c r="C47" s="1">
        <v>441</v>
      </c>
      <c r="D47" s="2" t="s">
        <v>229</v>
      </c>
      <c r="E47" s="3">
        <f>F47+K47</f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670</v>
      </c>
      <c r="P47" s="3">
        <f>Q47+AB47</f>
        <v>108821</v>
      </c>
      <c r="Q47" s="3">
        <f>R47+S47+T47+U47+V47+W47+X47+Y47</f>
        <v>108821</v>
      </c>
      <c r="R47" s="3">
        <f>19567-2</f>
        <v>19565</v>
      </c>
      <c r="S47" s="3">
        <v>4520</v>
      </c>
      <c r="T47" s="3">
        <v>64607</v>
      </c>
      <c r="U47" s="3">
        <v>10129</v>
      </c>
      <c r="V47" s="3">
        <v>1200</v>
      </c>
      <c r="W47" s="3">
        <v>0</v>
      </c>
      <c r="X47" s="3">
        <v>8800</v>
      </c>
      <c r="Y47" s="3">
        <v>0</v>
      </c>
      <c r="Z47" s="3">
        <v>36000</v>
      </c>
      <c r="AA47" s="3">
        <v>24469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s="12" customFormat="1" ht="18.75" customHeight="1">
      <c r="A48" s="1"/>
      <c r="B48" s="1"/>
      <c r="C48" s="1"/>
      <c r="D48" s="2" t="s">
        <v>31</v>
      </c>
      <c r="E48" s="3">
        <f>SUM(E46:E47)</f>
        <v>5371</v>
      </c>
      <c r="F48" s="3">
        <f t="shared" ref="F48:AF48" si="13">SUM(F46:F47)</f>
        <v>5371</v>
      </c>
      <c r="G48" s="3">
        <f t="shared" si="13"/>
        <v>0</v>
      </c>
      <c r="H48" s="3">
        <f t="shared" si="13"/>
        <v>0</v>
      </c>
      <c r="I48" s="3">
        <f t="shared" si="13"/>
        <v>0</v>
      </c>
      <c r="J48" s="3">
        <f t="shared" si="13"/>
        <v>0</v>
      </c>
      <c r="K48" s="3">
        <f t="shared" si="13"/>
        <v>0</v>
      </c>
      <c r="L48" s="3">
        <f t="shared" si="13"/>
        <v>0</v>
      </c>
      <c r="M48" s="3">
        <f t="shared" si="13"/>
        <v>0</v>
      </c>
      <c r="N48" s="3">
        <f t="shared" si="13"/>
        <v>0</v>
      </c>
      <c r="O48" s="3">
        <v>2470</v>
      </c>
      <c r="P48" s="3">
        <f t="shared" si="13"/>
        <v>333721</v>
      </c>
      <c r="Q48" s="3">
        <f t="shared" si="13"/>
        <v>333721</v>
      </c>
      <c r="R48" s="3">
        <f t="shared" si="13"/>
        <v>80566</v>
      </c>
      <c r="S48" s="3">
        <f t="shared" si="13"/>
        <v>8330</v>
      </c>
      <c r="T48" s="3">
        <f t="shared" si="13"/>
        <v>183379</v>
      </c>
      <c r="U48" s="3">
        <f t="shared" si="13"/>
        <v>28135</v>
      </c>
      <c r="V48" s="3">
        <f t="shared" si="13"/>
        <v>12788</v>
      </c>
      <c r="W48" s="3">
        <f t="shared" si="13"/>
        <v>0</v>
      </c>
      <c r="X48" s="3">
        <f t="shared" si="13"/>
        <v>20523</v>
      </c>
      <c r="Y48" s="3">
        <f t="shared" si="13"/>
        <v>0</v>
      </c>
      <c r="Z48" s="3">
        <f t="shared" si="13"/>
        <v>113292</v>
      </c>
      <c r="AA48" s="3">
        <f t="shared" si="13"/>
        <v>67967</v>
      </c>
      <c r="AB48" s="3">
        <f t="shared" si="13"/>
        <v>0</v>
      </c>
      <c r="AC48" s="3">
        <f t="shared" si="13"/>
        <v>0</v>
      </c>
      <c r="AD48" s="3">
        <f t="shared" si="13"/>
        <v>16555</v>
      </c>
      <c r="AE48" s="3">
        <f t="shared" si="13"/>
        <v>12</v>
      </c>
      <c r="AF48" s="3">
        <f t="shared" si="13"/>
        <v>0</v>
      </c>
    </row>
    <row r="49" spans="1:32" s="12" customFormat="1" ht="18.75" customHeight="1">
      <c r="A49" s="1"/>
      <c r="B49" s="1"/>
      <c r="C49" s="1"/>
      <c r="D49" s="2" t="s">
        <v>32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12" customFormat="1" ht="18.75" customHeight="1">
      <c r="A50" s="1">
        <f>A47+1</f>
        <v>25</v>
      </c>
      <c r="B50" s="1">
        <v>1</v>
      </c>
      <c r="C50" s="1">
        <v>447</v>
      </c>
      <c r="D50" s="2" t="s">
        <v>230</v>
      </c>
      <c r="E50" s="3">
        <f>F50+K50</f>
        <v>250</v>
      </c>
      <c r="F50" s="3">
        <v>250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250</v>
      </c>
      <c r="P50" s="3">
        <f>Q50+AB50</f>
        <v>33168</v>
      </c>
      <c r="Q50" s="3">
        <f>R50+S50+T50+U50+V50+W50+X50+Y50</f>
        <v>33168</v>
      </c>
      <c r="R50" s="3">
        <v>7967</v>
      </c>
      <c r="S50" s="3">
        <v>800</v>
      </c>
      <c r="T50" s="3">
        <v>19003</v>
      </c>
      <c r="U50" s="3">
        <v>2898</v>
      </c>
      <c r="V50" s="3">
        <v>400</v>
      </c>
      <c r="W50" s="3">
        <v>100</v>
      </c>
      <c r="X50" s="3">
        <v>2000</v>
      </c>
      <c r="Y50" s="3">
        <v>0</v>
      </c>
      <c r="Z50" s="3">
        <v>7871</v>
      </c>
      <c r="AA50" s="3">
        <v>7001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</row>
    <row r="51" spans="1:32" s="12" customFormat="1" ht="18.75" customHeight="1">
      <c r="A51" s="1"/>
      <c r="B51" s="1"/>
      <c r="C51" s="1"/>
      <c r="D51" s="2" t="s">
        <v>33</v>
      </c>
      <c r="E51" s="3">
        <f>SUM(E50)</f>
        <v>250</v>
      </c>
      <c r="F51" s="3">
        <f t="shared" ref="F51:AF51" si="14">SUM(F50)</f>
        <v>250</v>
      </c>
      <c r="G51" s="3">
        <f t="shared" si="14"/>
        <v>0</v>
      </c>
      <c r="H51" s="3">
        <f t="shared" si="14"/>
        <v>0</v>
      </c>
      <c r="I51" s="3">
        <f t="shared" si="14"/>
        <v>0</v>
      </c>
      <c r="J51" s="3">
        <f t="shared" si="14"/>
        <v>0</v>
      </c>
      <c r="K51" s="3">
        <f t="shared" si="14"/>
        <v>0</v>
      </c>
      <c r="L51" s="3">
        <f t="shared" si="14"/>
        <v>0</v>
      </c>
      <c r="M51" s="3">
        <f t="shared" si="14"/>
        <v>0</v>
      </c>
      <c r="N51" s="3">
        <f t="shared" si="14"/>
        <v>0</v>
      </c>
      <c r="O51" s="3">
        <v>250</v>
      </c>
      <c r="P51" s="3">
        <f t="shared" si="14"/>
        <v>33168</v>
      </c>
      <c r="Q51" s="3">
        <f t="shared" si="14"/>
        <v>33168</v>
      </c>
      <c r="R51" s="3">
        <f t="shared" si="14"/>
        <v>7967</v>
      </c>
      <c r="S51" s="3">
        <f t="shared" si="14"/>
        <v>800</v>
      </c>
      <c r="T51" s="3">
        <f t="shared" si="14"/>
        <v>19003</v>
      </c>
      <c r="U51" s="3">
        <f t="shared" si="14"/>
        <v>2898</v>
      </c>
      <c r="V51" s="3">
        <f t="shared" si="14"/>
        <v>400</v>
      </c>
      <c r="W51" s="3">
        <f t="shared" si="14"/>
        <v>100</v>
      </c>
      <c r="X51" s="3">
        <f t="shared" si="14"/>
        <v>2000</v>
      </c>
      <c r="Y51" s="3">
        <f t="shared" si="14"/>
        <v>0</v>
      </c>
      <c r="Z51" s="3">
        <f t="shared" si="14"/>
        <v>7871</v>
      </c>
      <c r="AA51" s="3">
        <f t="shared" si="14"/>
        <v>7001</v>
      </c>
      <c r="AB51" s="3">
        <f t="shared" si="14"/>
        <v>0</v>
      </c>
      <c r="AC51" s="3">
        <f t="shared" si="14"/>
        <v>0</v>
      </c>
      <c r="AD51" s="3">
        <f t="shared" si="14"/>
        <v>0</v>
      </c>
      <c r="AE51" s="3">
        <f t="shared" si="14"/>
        <v>0</v>
      </c>
      <c r="AF51" s="3">
        <f t="shared" si="14"/>
        <v>0</v>
      </c>
    </row>
    <row r="52" spans="1:32" s="12" customFormat="1" ht="18.75" customHeight="1">
      <c r="A52" s="1"/>
      <c r="B52" s="1"/>
      <c r="C52" s="1"/>
      <c r="D52" s="2" t="s">
        <v>34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12" customFormat="1" ht="18.75" customHeight="1">
      <c r="A53" s="1">
        <f>A50+1</f>
        <v>26</v>
      </c>
      <c r="B53" s="1">
        <v>1</v>
      </c>
      <c r="C53" s="1">
        <v>278</v>
      </c>
      <c r="D53" s="2" t="s">
        <v>231</v>
      </c>
      <c r="E53" s="3">
        <f>F53+K53</f>
        <v>3389</v>
      </c>
      <c r="F53" s="3">
        <f>3397-8</f>
        <v>3389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950</v>
      </c>
      <c r="P53" s="3">
        <f>Q53+AB53</f>
        <v>235281</v>
      </c>
      <c r="Q53" s="3">
        <f>R53+S53+T53+U53+V53+W53+X53+Y53</f>
        <v>235281</v>
      </c>
      <c r="R53" s="3">
        <v>82778</v>
      </c>
      <c r="S53" s="3">
        <v>4462</v>
      </c>
      <c r="T53" s="3">
        <v>111390</v>
      </c>
      <c r="U53" s="3">
        <v>16974</v>
      </c>
      <c r="V53" s="3">
        <v>8058</v>
      </c>
      <c r="W53" s="3">
        <v>0</v>
      </c>
      <c r="X53" s="3">
        <v>11619</v>
      </c>
      <c r="Y53" s="3">
        <v>0</v>
      </c>
      <c r="Z53" s="3">
        <v>54185</v>
      </c>
      <c r="AA53" s="3">
        <v>41003</v>
      </c>
      <c r="AB53" s="3">
        <v>0</v>
      </c>
      <c r="AC53" s="3">
        <v>0</v>
      </c>
      <c r="AD53" s="3">
        <v>9055</v>
      </c>
      <c r="AE53" s="3">
        <v>14</v>
      </c>
      <c r="AF53" s="3">
        <v>0</v>
      </c>
    </row>
    <row r="54" spans="1:32" s="12" customFormat="1" ht="18.75" customHeight="1">
      <c r="A54" s="1"/>
      <c r="B54" s="1"/>
      <c r="C54" s="1"/>
      <c r="D54" s="2" t="s">
        <v>35</v>
      </c>
      <c r="E54" s="3">
        <f>SUM(E53)</f>
        <v>3389</v>
      </c>
      <c r="F54" s="3">
        <f t="shared" ref="F54:AF54" si="15">SUM(F53)</f>
        <v>3389</v>
      </c>
      <c r="G54" s="3">
        <f t="shared" si="15"/>
        <v>0</v>
      </c>
      <c r="H54" s="3">
        <f t="shared" si="15"/>
        <v>0</v>
      </c>
      <c r="I54" s="3">
        <f t="shared" si="15"/>
        <v>0</v>
      </c>
      <c r="J54" s="3">
        <f t="shared" si="15"/>
        <v>0</v>
      </c>
      <c r="K54" s="3">
        <f t="shared" si="15"/>
        <v>0</v>
      </c>
      <c r="L54" s="3">
        <f t="shared" si="15"/>
        <v>0</v>
      </c>
      <c r="M54" s="3">
        <f t="shared" si="15"/>
        <v>0</v>
      </c>
      <c r="N54" s="3">
        <f t="shared" si="15"/>
        <v>0</v>
      </c>
      <c r="O54" s="3">
        <v>950</v>
      </c>
      <c r="P54" s="3">
        <f t="shared" si="15"/>
        <v>235281</v>
      </c>
      <c r="Q54" s="3">
        <f t="shared" si="15"/>
        <v>235281</v>
      </c>
      <c r="R54" s="3">
        <f t="shared" si="15"/>
        <v>82778</v>
      </c>
      <c r="S54" s="3">
        <f t="shared" si="15"/>
        <v>4462</v>
      </c>
      <c r="T54" s="3">
        <f t="shared" si="15"/>
        <v>111390</v>
      </c>
      <c r="U54" s="3">
        <f t="shared" si="15"/>
        <v>16974</v>
      </c>
      <c r="V54" s="3">
        <f t="shared" si="15"/>
        <v>8058</v>
      </c>
      <c r="W54" s="3">
        <f t="shared" si="15"/>
        <v>0</v>
      </c>
      <c r="X54" s="3">
        <f t="shared" si="15"/>
        <v>11619</v>
      </c>
      <c r="Y54" s="3">
        <f t="shared" si="15"/>
        <v>0</v>
      </c>
      <c r="Z54" s="3">
        <f t="shared" si="15"/>
        <v>54185</v>
      </c>
      <c r="AA54" s="3">
        <f t="shared" si="15"/>
        <v>41003</v>
      </c>
      <c r="AB54" s="3">
        <f t="shared" si="15"/>
        <v>0</v>
      </c>
      <c r="AC54" s="3">
        <f t="shared" si="15"/>
        <v>0</v>
      </c>
      <c r="AD54" s="3">
        <f t="shared" si="15"/>
        <v>9055</v>
      </c>
      <c r="AE54" s="3">
        <f t="shared" si="15"/>
        <v>14</v>
      </c>
      <c r="AF54" s="3">
        <f t="shared" si="15"/>
        <v>0</v>
      </c>
    </row>
    <row r="55" spans="1:32" s="12" customFormat="1" ht="18.75" customHeight="1">
      <c r="A55" s="1"/>
      <c r="B55" s="1"/>
      <c r="C55" s="1"/>
      <c r="D55" s="2" t="s">
        <v>36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12" customFormat="1" ht="18.75" customHeight="1">
      <c r="A56" s="1">
        <f>A53+1</f>
        <v>27</v>
      </c>
      <c r="B56" s="1">
        <v>2</v>
      </c>
      <c r="C56" s="1">
        <v>148</v>
      </c>
      <c r="D56" s="2" t="s">
        <v>232</v>
      </c>
      <c r="E56" s="3">
        <f t="shared" ref="E56:E61" si="16">F56+K56</f>
        <v>16447</v>
      </c>
      <c r="F56" s="3">
        <v>16447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5064</v>
      </c>
      <c r="P56" s="3">
        <f t="shared" ref="P56:P61" si="17">Q56+AB56</f>
        <v>539809</v>
      </c>
      <c r="Q56" s="3">
        <f t="shared" ref="Q56:Q61" si="18">R56+S56+T56+U56+V56+W56+X56+Y56</f>
        <v>539809</v>
      </c>
      <c r="R56" s="3">
        <v>136688</v>
      </c>
      <c r="S56" s="3">
        <v>0</v>
      </c>
      <c r="T56" s="3">
        <v>354240</v>
      </c>
      <c r="U56" s="3">
        <v>48881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118080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</row>
    <row r="57" spans="1:32" s="12" customFormat="1" ht="18.75" customHeight="1">
      <c r="A57" s="1">
        <f>A56+1</f>
        <v>28</v>
      </c>
      <c r="B57" s="1">
        <v>1</v>
      </c>
      <c r="C57" s="1">
        <v>150</v>
      </c>
      <c r="D57" s="2" t="s">
        <v>233</v>
      </c>
      <c r="E57" s="3">
        <f t="shared" si="16"/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1081</v>
      </c>
      <c r="P57" s="3">
        <f t="shared" si="17"/>
        <v>205335</v>
      </c>
      <c r="Q57" s="3">
        <f t="shared" si="18"/>
        <v>205335</v>
      </c>
      <c r="R57" s="3">
        <v>54768</v>
      </c>
      <c r="S57" s="3">
        <v>1283</v>
      </c>
      <c r="T57" s="3">
        <v>129480</v>
      </c>
      <c r="U57" s="3">
        <v>17984</v>
      </c>
      <c r="V57" s="3">
        <v>970</v>
      </c>
      <c r="W57" s="3">
        <v>0</v>
      </c>
      <c r="X57" s="3">
        <v>850</v>
      </c>
      <c r="Y57" s="3">
        <v>0</v>
      </c>
      <c r="Z57" s="3">
        <v>5100</v>
      </c>
      <c r="AA57" s="3">
        <v>43443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</row>
    <row r="58" spans="1:32" s="12" customFormat="1" ht="18.75" customHeight="1">
      <c r="A58" s="1">
        <f>A57+1</f>
        <v>29</v>
      </c>
      <c r="B58" s="1">
        <v>1</v>
      </c>
      <c r="C58" s="1">
        <v>157</v>
      </c>
      <c r="D58" s="2" t="s">
        <v>234</v>
      </c>
      <c r="E58" s="3">
        <f t="shared" si="16"/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944</v>
      </c>
      <c r="P58" s="3">
        <f t="shared" si="17"/>
        <v>276368</v>
      </c>
      <c r="Q58" s="3">
        <f t="shared" si="18"/>
        <v>276368</v>
      </c>
      <c r="R58" s="3">
        <v>124245</v>
      </c>
      <c r="S58" s="3">
        <v>542</v>
      </c>
      <c r="T58" s="3">
        <v>120119</v>
      </c>
      <c r="U58" s="3">
        <v>16575</v>
      </c>
      <c r="V58" s="3">
        <v>14887</v>
      </c>
      <c r="W58" s="3">
        <v>0</v>
      </c>
      <c r="X58" s="3">
        <v>0</v>
      </c>
      <c r="Y58" s="3">
        <v>0</v>
      </c>
      <c r="Z58" s="3">
        <v>0</v>
      </c>
      <c r="AA58" s="3">
        <v>40040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</row>
    <row r="59" spans="1:32" s="12" customFormat="1" ht="18.75" customHeight="1">
      <c r="A59" s="1">
        <f>A58+1</f>
        <v>30</v>
      </c>
      <c r="B59" s="1">
        <v>1</v>
      </c>
      <c r="C59" s="1">
        <v>158</v>
      </c>
      <c r="D59" s="2" t="s">
        <v>235</v>
      </c>
      <c r="E59" s="3">
        <f t="shared" si="16"/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f t="shared" si="17"/>
        <v>76767</v>
      </c>
      <c r="Q59" s="3">
        <f t="shared" si="18"/>
        <v>76767</v>
      </c>
      <c r="R59" s="3">
        <v>0</v>
      </c>
      <c r="S59" s="3">
        <v>0</v>
      </c>
      <c r="T59" s="3">
        <v>0</v>
      </c>
      <c r="U59" s="3">
        <v>0</v>
      </c>
      <c r="V59" s="3">
        <v>2037</v>
      </c>
      <c r="W59" s="3">
        <v>1000</v>
      </c>
      <c r="X59" s="3">
        <v>73730</v>
      </c>
      <c r="Y59" s="3">
        <v>0</v>
      </c>
      <c r="Z59" s="3">
        <v>426000</v>
      </c>
      <c r="AA59" s="3">
        <v>49153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s="12" customFormat="1" ht="18.75" customHeight="1">
      <c r="A60" s="1">
        <f>A59+1</f>
        <v>31</v>
      </c>
      <c r="B60" s="1">
        <v>1</v>
      </c>
      <c r="C60" s="1">
        <v>420</v>
      </c>
      <c r="D60" s="2" t="s">
        <v>236</v>
      </c>
      <c r="E60" s="3">
        <f t="shared" si="16"/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f t="shared" si="17"/>
        <v>7000</v>
      </c>
      <c r="Q60" s="3">
        <f t="shared" si="18"/>
        <v>7000</v>
      </c>
      <c r="R60" s="3">
        <v>7000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</row>
    <row r="61" spans="1:32" s="12" customFormat="1" ht="18.75" customHeight="1">
      <c r="A61" s="1">
        <f>A60+1</f>
        <v>32</v>
      </c>
      <c r="B61" s="1">
        <v>1</v>
      </c>
      <c r="C61" s="1">
        <v>491</v>
      </c>
      <c r="D61" s="2" t="s">
        <v>237</v>
      </c>
      <c r="E61" s="3">
        <f t="shared" si="16"/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17"/>
        <v>0</v>
      </c>
      <c r="Q61" s="3">
        <f t="shared" si="18"/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44510</v>
      </c>
      <c r="AE61" s="3">
        <v>60</v>
      </c>
      <c r="AF61" s="3">
        <v>0</v>
      </c>
    </row>
    <row r="62" spans="1:32" s="12" customFormat="1" ht="18.75" customHeight="1">
      <c r="A62" s="1"/>
      <c r="B62" s="1"/>
      <c r="C62" s="1"/>
      <c r="D62" s="2" t="s">
        <v>37</v>
      </c>
      <c r="E62" s="3">
        <f>SUM(E56:E61)</f>
        <v>16447</v>
      </c>
      <c r="F62" s="3">
        <f t="shared" ref="F62:AF62" si="19">SUM(F56:F61)</f>
        <v>16447</v>
      </c>
      <c r="G62" s="3">
        <f t="shared" si="19"/>
        <v>0</v>
      </c>
      <c r="H62" s="3">
        <f t="shared" si="19"/>
        <v>0</v>
      </c>
      <c r="I62" s="3">
        <f t="shared" si="19"/>
        <v>0</v>
      </c>
      <c r="J62" s="3">
        <f t="shared" si="19"/>
        <v>0</v>
      </c>
      <c r="K62" s="3">
        <f t="shared" si="19"/>
        <v>0</v>
      </c>
      <c r="L62" s="3">
        <f t="shared" si="19"/>
        <v>0</v>
      </c>
      <c r="M62" s="3">
        <f t="shared" si="19"/>
        <v>0</v>
      </c>
      <c r="N62" s="3">
        <f t="shared" si="19"/>
        <v>0</v>
      </c>
      <c r="O62" s="3">
        <v>7089</v>
      </c>
      <c r="P62" s="3">
        <f t="shared" si="19"/>
        <v>1105279</v>
      </c>
      <c r="Q62" s="3">
        <f t="shared" si="19"/>
        <v>1105279</v>
      </c>
      <c r="R62" s="3">
        <f t="shared" si="19"/>
        <v>322701</v>
      </c>
      <c r="S62" s="3">
        <f t="shared" si="19"/>
        <v>1825</v>
      </c>
      <c r="T62" s="3">
        <f t="shared" si="19"/>
        <v>603839</v>
      </c>
      <c r="U62" s="3">
        <f t="shared" si="19"/>
        <v>83440</v>
      </c>
      <c r="V62" s="3">
        <f t="shared" si="19"/>
        <v>17894</v>
      </c>
      <c r="W62" s="3">
        <f t="shared" si="19"/>
        <v>1000</v>
      </c>
      <c r="X62" s="3">
        <f t="shared" si="19"/>
        <v>74580</v>
      </c>
      <c r="Y62" s="3">
        <f t="shared" si="19"/>
        <v>0</v>
      </c>
      <c r="Z62" s="3">
        <f t="shared" si="19"/>
        <v>431100</v>
      </c>
      <c r="AA62" s="3">
        <f t="shared" si="19"/>
        <v>250716</v>
      </c>
      <c r="AB62" s="3">
        <f t="shared" si="19"/>
        <v>0</v>
      </c>
      <c r="AC62" s="3">
        <f t="shared" si="19"/>
        <v>0</v>
      </c>
      <c r="AD62" s="3">
        <f t="shared" si="19"/>
        <v>44510</v>
      </c>
      <c r="AE62" s="3">
        <f t="shared" si="19"/>
        <v>60</v>
      </c>
      <c r="AF62" s="3">
        <f t="shared" si="19"/>
        <v>0</v>
      </c>
    </row>
    <row r="63" spans="1:32" s="12" customFormat="1" ht="18.75" customHeight="1">
      <c r="A63" s="1"/>
      <c r="B63" s="1"/>
      <c r="C63" s="1"/>
      <c r="D63" s="2" t="s">
        <v>38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12" customFormat="1" ht="18.75" customHeight="1">
      <c r="A64" s="1">
        <f>A61+1</f>
        <v>33</v>
      </c>
      <c r="B64" s="1">
        <v>2</v>
      </c>
      <c r="C64" s="1">
        <v>210</v>
      </c>
      <c r="D64" s="2" t="s">
        <v>238</v>
      </c>
      <c r="E64" s="3">
        <f t="shared" ref="E64:E70" si="20">F64+K64</f>
        <v>5412</v>
      </c>
      <c r="F64" s="3">
        <v>5412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2300</v>
      </c>
      <c r="P64" s="3">
        <f t="shared" ref="P64:P70" si="21">Q64+AB64</f>
        <v>214713</v>
      </c>
      <c r="Q64" s="3">
        <f t="shared" ref="Q64:Q70" si="22">R64+S64+T64+U64+V64+W64+X64+Y64</f>
        <v>214713</v>
      </c>
      <c r="R64" s="3">
        <v>54561</v>
      </c>
      <c r="S64" s="3">
        <v>16314</v>
      </c>
      <c r="T64" s="3">
        <v>110720</v>
      </c>
      <c r="U64" s="3">
        <v>17375</v>
      </c>
      <c r="V64" s="3">
        <v>550</v>
      </c>
      <c r="W64" s="3">
        <v>0</v>
      </c>
      <c r="X64" s="3">
        <v>15193</v>
      </c>
      <c r="Y64" s="3">
        <v>0</v>
      </c>
      <c r="Z64" s="3">
        <v>69802</v>
      </c>
      <c r="AA64" s="3">
        <v>41971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</row>
    <row r="65" spans="1:32" s="12" customFormat="1" ht="18.75" customHeight="1">
      <c r="A65" s="1">
        <f t="shared" ref="A65:A70" si="23">A64+1</f>
        <v>34</v>
      </c>
      <c r="B65" s="1">
        <v>1</v>
      </c>
      <c r="C65" s="1">
        <v>211</v>
      </c>
      <c r="D65" s="2" t="s">
        <v>239</v>
      </c>
      <c r="E65" s="3">
        <f t="shared" si="20"/>
        <v>760</v>
      </c>
      <c r="F65" s="3">
        <v>760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510</v>
      </c>
      <c r="P65" s="3">
        <f t="shared" si="21"/>
        <v>98767</v>
      </c>
      <c r="Q65" s="3">
        <f t="shared" si="22"/>
        <v>98767</v>
      </c>
      <c r="R65" s="3">
        <v>41729</v>
      </c>
      <c r="S65" s="3">
        <v>1470</v>
      </c>
      <c r="T65" s="3">
        <v>43670</v>
      </c>
      <c r="U65" s="3">
        <v>6345</v>
      </c>
      <c r="V65" s="3">
        <v>3234</v>
      </c>
      <c r="W65" s="3">
        <v>0</v>
      </c>
      <c r="X65" s="3">
        <v>2319</v>
      </c>
      <c r="Y65" s="3">
        <v>0</v>
      </c>
      <c r="Z65" s="3">
        <v>10000</v>
      </c>
      <c r="AA65" s="3">
        <v>15330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</row>
    <row r="66" spans="1:32" s="12" customFormat="1" ht="18.75" customHeight="1">
      <c r="A66" s="1">
        <f t="shared" si="23"/>
        <v>35</v>
      </c>
      <c r="B66" s="1">
        <v>1</v>
      </c>
      <c r="C66" s="1">
        <v>212</v>
      </c>
      <c r="D66" s="2" t="s">
        <v>240</v>
      </c>
      <c r="E66" s="3">
        <f t="shared" si="20"/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380</v>
      </c>
      <c r="P66" s="3">
        <f t="shared" si="21"/>
        <v>79520</v>
      </c>
      <c r="Q66" s="3">
        <f t="shared" si="22"/>
        <v>79520</v>
      </c>
      <c r="R66" s="3">
        <v>26575</v>
      </c>
      <c r="S66" s="3">
        <v>250</v>
      </c>
      <c r="T66" s="3">
        <v>37805</v>
      </c>
      <c r="U66" s="3">
        <v>6045</v>
      </c>
      <c r="V66" s="3">
        <v>2845</v>
      </c>
      <c r="W66" s="3">
        <v>0</v>
      </c>
      <c r="X66" s="3">
        <v>6000</v>
      </c>
      <c r="Y66" s="3">
        <v>0</v>
      </c>
      <c r="Z66" s="3">
        <v>31569</v>
      </c>
      <c r="AA66" s="3">
        <v>14602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</row>
    <row r="67" spans="1:32" s="12" customFormat="1" ht="18.75" customHeight="1">
      <c r="A67" s="1">
        <f t="shared" si="23"/>
        <v>36</v>
      </c>
      <c r="B67" s="1">
        <v>1</v>
      </c>
      <c r="C67" s="1">
        <v>213</v>
      </c>
      <c r="D67" s="2" t="s">
        <v>241</v>
      </c>
      <c r="E67" s="3">
        <f t="shared" si="20"/>
        <v>692</v>
      </c>
      <c r="F67" s="3">
        <v>692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40</v>
      </c>
      <c r="P67" s="3">
        <f t="shared" si="21"/>
        <v>89993</v>
      </c>
      <c r="Q67" s="3">
        <f t="shared" si="22"/>
        <v>89993</v>
      </c>
      <c r="R67" s="3">
        <v>40636</v>
      </c>
      <c r="S67" s="3">
        <v>0</v>
      </c>
      <c r="T67" s="3">
        <v>33107</v>
      </c>
      <c r="U67" s="3">
        <v>5315</v>
      </c>
      <c r="V67" s="3">
        <v>5521</v>
      </c>
      <c r="W67" s="3">
        <v>0</v>
      </c>
      <c r="X67" s="3">
        <v>5414</v>
      </c>
      <c r="Y67" s="3">
        <v>0</v>
      </c>
      <c r="Z67" s="3">
        <v>25392</v>
      </c>
      <c r="AA67" s="3">
        <v>12840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</row>
    <row r="68" spans="1:32" s="12" customFormat="1" ht="18.75" customHeight="1">
      <c r="A68" s="1">
        <f t="shared" si="23"/>
        <v>37</v>
      </c>
      <c r="B68" s="1">
        <v>1</v>
      </c>
      <c r="C68" s="1">
        <v>675</v>
      </c>
      <c r="D68" s="2" t="s">
        <v>242</v>
      </c>
      <c r="E68" s="3">
        <f t="shared" si="20"/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f t="shared" si="21"/>
        <v>0</v>
      </c>
      <c r="Q68" s="3">
        <f t="shared" si="22"/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30563</v>
      </c>
      <c r="AE68" s="3">
        <v>51</v>
      </c>
      <c r="AF68" s="3">
        <v>0</v>
      </c>
    </row>
    <row r="69" spans="1:32" s="12" customFormat="1" ht="18.75" customHeight="1">
      <c r="A69" s="1">
        <f t="shared" si="23"/>
        <v>38</v>
      </c>
      <c r="B69" s="1">
        <v>1</v>
      </c>
      <c r="C69" s="1">
        <v>633</v>
      </c>
      <c r="D69" s="2" t="s">
        <v>39</v>
      </c>
      <c r="E69" s="3">
        <f t="shared" si="20"/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f t="shared" si="21"/>
        <v>8458</v>
      </c>
      <c r="Q69" s="3">
        <f t="shared" si="22"/>
        <v>8458</v>
      </c>
      <c r="R69" s="3">
        <v>0</v>
      </c>
      <c r="S69" s="3">
        <v>0</v>
      </c>
      <c r="T69" s="3">
        <v>0</v>
      </c>
      <c r="U69" s="3">
        <v>0</v>
      </c>
      <c r="V69" s="3">
        <v>653</v>
      </c>
      <c r="W69" s="3">
        <v>0</v>
      </c>
      <c r="X69" s="3">
        <v>7805</v>
      </c>
      <c r="Y69" s="3">
        <v>0</v>
      </c>
      <c r="Z69" s="3">
        <v>45988</v>
      </c>
      <c r="AA69" s="3">
        <v>5203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</row>
    <row r="70" spans="1:32" s="12" customFormat="1" ht="18.75" customHeight="1">
      <c r="A70" s="1">
        <f t="shared" si="23"/>
        <v>39</v>
      </c>
      <c r="B70" s="1">
        <v>1</v>
      </c>
      <c r="C70" s="1">
        <v>740</v>
      </c>
      <c r="D70" s="2" t="s">
        <v>146</v>
      </c>
      <c r="E70" s="3">
        <f t="shared" si="20"/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f t="shared" si="21"/>
        <v>7128</v>
      </c>
      <c r="Q70" s="3">
        <f t="shared" si="22"/>
        <v>7128</v>
      </c>
      <c r="R70" s="3">
        <v>0</v>
      </c>
      <c r="S70" s="3">
        <v>0</v>
      </c>
      <c r="T70" s="3">
        <v>0</v>
      </c>
      <c r="U70" s="3">
        <v>0</v>
      </c>
      <c r="V70" s="3">
        <v>684</v>
      </c>
      <c r="W70" s="3">
        <v>0</v>
      </c>
      <c r="X70" s="3">
        <v>6444</v>
      </c>
      <c r="Y70" s="3">
        <v>0</v>
      </c>
      <c r="Z70" s="3">
        <v>38361</v>
      </c>
      <c r="AA70" s="3">
        <v>4296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</row>
    <row r="71" spans="1:32" s="12" customFormat="1" ht="18.75" customHeight="1">
      <c r="A71" s="1"/>
      <c r="B71" s="1"/>
      <c r="C71" s="1"/>
      <c r="D71" s="2" t="s">
        <v>40</v>
      </c>
      <c r="E71" s="3">
        <f>SUM(E64:E70)</f>
        <v>6864</v>
      </c>
      <c r="F71" s="3">
        <f t="shared" ref="F71:AF71" si="24">SUM(F64:F70)</f>
        <v>6864</v>
      </c>
      <c r="G71" s="3">
        <f t="shared" si="24"/>
        <v>0</v>
      </c>
      <c r="H71" s="3">
        <f t="shared" si="24"/>
        <v>0</v>
      </c>
      <c r="I71" s="3">
        <f t="shared" si="24"/>
        <v>0</v>
      </c>
      <c r="J71" s="3">
        <f t="shared" si="24"/>
        <v>0</v>
      </c>
      <c r="K71" s="3">
        <f t="shared" si="24"/>
        <v>0</v>
      </c>
      <c r="L71" s="3">
        <f t="shared" si="24"/>
        <v>0</v>
      </c>
      <c r="M71" s="3">
        <f t="shared" si="24"/>
        <v>0</v>
      </c>
      <c r="N71" s="3">
        <f t="shared" si="24"/>
        <v>0</v>
      </c>
      <c r="O71" s="3">
        <v>3230</v>
      </c>
      <c r="P71" s="3">
        <f t="shared" si="24"/>
        <v>498579</v>
      </c>
      <c r="Q71" s="3">
        <f t="shared" si="24"/>
        <v>498579</v>
      </c>
      <c r="R71" s="3">
        <f t="shared" si="24"/>
        <v>163501</v>
      </c>
      <c r="S71" s="3">
        <f t="shared" si="24"/>
        <v>18034</v>
      </c>
      <c r="T71" s="3">
        <f t="shared" si="24"/>
        <v>225302</v>
      </c>
      <c r="U71" s="3">
        <f t="shared" si="24"/>
        <v>35080</v>
      </c>
      <c r="V71" s="3">
        <f t="shared" si="24"/>
        <v>13487</v>
      </c>
      <c r="W71" s="3">
        <f t="shared" si="24"/>
        <v>0</v>
      </c>
      <c r="X71" s="3">
        <f t="shared" si="24"/>
        <v>43175</v>
      </c>
      <c r="Y71" s="3">
        <f t="shared" si="24"/>
        <v>0</v>
      </c>
      <c r="Z71" s="3">
        <f t="shared" si="24"/>
        <v>221112</v>
      </c>
      <c r="AA71" s="3">
        <f t="shared" si="24"/>
        <v>94242</v>
      </c>
      <c r="AB71" s="3">
        <f t="shared" si="24"/>
        <v>0</v>
      </c>
      <c r="AC71" s="3">
        <f t="shared" si="24"/>
        <v>0</v>
      </c>
      <c r="AD71" s="3">
        <f t="shared" si="24"/>
        <v>30563</v>
      </c>
      <c r="AE71" s="3">
        <f t="shared" si="24"/>
        <v>51</v>
      </c>
      <c r="AF71" s="3">
        <f t="shared" si="24"/>
        <v>0</v>
      </c>
    </row>
    <row r="72" spans="1:32" s="12" customFormat="1" ht="18.75" customHeight="1">
      <c r="A72" s="1"/>
      <c r="B72" s="1"/>
      <c r="C72" s="1"/>
      <c r="D72" s="2" t="s">
        <v>41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12" customFormat="1" ht="18.75" customHeight="1">
      <c r="A73" s="1">
        <f>A70+1</f>
        <v>40</v>
      </c>
      <c r="B73" s="1">
        <v>2</v>
      </c>
      <c r="C73" s="1">
        <v>216</v>
      </c>
      <c r="D73" s="2" t="s">
        <v>243</v>
      </c>
      <c r="E73" s="3">
        <f>F73+K73</f>
        <v>5329</v>
      </c>
      <c r="F73" s="3">
        <v>5329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1844</v>
      </c>
      <c r="P73" s="3">
        <f>Q73+AB73</f>
        <v>297202</v>
      </c>
      <c r="Q73" s="3">
        <f>R73+S73+T73+U73+V73+W73+X73+Y73</f>
        <v>297202</v>
      </c>
      <c r="R73" s="3">
        <v>56340</v>
      </c>
      <c r="S73" s="3">
        <v>49891</v>
      </c>
      <c r="T73" s="3">
        <v>155203</v>
      </c>
      <c r="U73" s="3">
        <v>22908</v>
      </c>
      <c r="V73" s="3">
        <v>2048</v>
      </c>
      <c r="W73" s="3">
        <v>0</v>
      </c>
      <c r="X73" s="3">
        <v>10812</v>
      </c>
      <c r="Y73" s="3">
        <v>0</v>
      </c>
      <c r="Z73" s="3">
        <v>59000</v>
      </c>
      <c r="AA73" s="3">
        <v>55338</v>
      </c>
      <c r="AB73" s="3">
        <v>0</v>
      </c>
      <c r="AC73" s="3">
        <v>0</v>
      </c>
      <c r="AD73" s="3">
        <v>12220</v>
      </c>
      <c r="AE73" s="3">
        <v>24</v>
      </c>
      <c r="AF73" s="3">
        <v>0</v>
      </c>
    </row>
    <row r="74" spans="1:32" s="12" customFormat="1" ht="18.75" customHeight="1">
      <c r="A74" s="1"/>
      <c r="B74" s="1"/>
      <c r="C74" s="1"/>
      <c r="D74" s="2" t="s">
        <v>42</v>
      </c>
      <c r="E74" s="3">
        <f>SUM(E73)</f>
        <v>5329</v>
      </c>
      <c r="F74" s="3">
        <f t="shared" ref="F74:AF74" si="25">SUM(F73)</f>
        <v>5329</v>
      </c>
      <c r="G74" s="3">
        <f t="shared" si="25"/>
        <v>0</v>
      </c>
      <c r="H74" s="3">
        <f t="shared" si="25"/>
        <v>0</v>
      </c>
      <c r="I74" s="3">
        <f t="shared" si="25"/>
        <v>0</v>
      </c>
      <c r="J74" s="3">
        <f t="shared" si="25"/>
        <v>0</v>
      </c>
      <c r="K74" s="3">
        <f t="shared" si="25"/>
        <v>0</v>
      </c>
      <c r="L74" s="3">
        <f t="shared" si="25"/>
        <v>0</v>
      </c>
      <c r="M74" s="3">
        <f t="shared" si="25"/>
        <v>0</v>
      </c>
      <c r="N74" s="3">
        <f t="shared" si="25"/>
        <v>0</v>
      </c>
      <c r="O74" s="3">
        <v>1844</v>
      </c>
      <c r="P74" s="3">
        <f t="shared" si="25"/>
        <v>297202</v>
      </c>
      <c r="Q74" s="3">
        <f t="shared" si="25"/>
        <v>297202</v>
      </c>
      <c r="R74" s="3">
        <f t="shared" si="25"/>
        <v>56340</v>
      </c>
      <c r="S74" s="3">
        <f t="shared" si="25"/>
        <v>49891</v>
      </c>
      <c r="T74" s="3">
        <f t="shared" si="25"/>
        <v>155203</v>
      </c>
      <c r="U74" s="3">
        <f t="shared" si="25"/>
        <v>22908</v>
      </c>
      <c r="V74" s="3">
        <f t="shared" si="25"/>
        <v>2048</v>
      </c>
      <c r="W74" s="3">
        <f t="shared" si="25"/>
        <v>0</v>
      </c>
      <c r="X74" s="3">
        <f t="shared" si="25"/>
        <v>10812</v>
      </c>
      <c r="Y74" s="3">
        <f t="shared" si="25"/>
        <v>0</v>
      </c>
      <c r="Z74" s="3">
        <f t="shared" si="25"/>
        <v>59000</v>
      </c>
      <c r="AA74" s="3">
        <f t="shared" si="25"/>
        <v>55338</v>
      </c>
      <c r="AB74" s="3">
        <f t="shared" si="25"/>
        <v>0</v>
      </c>
      <c r="AC74" s="3">
        <f t="shared" si="25"/>
        <v>0</v>
      </c>
      <c r="AD74" s="3">
        <f t="shared" si="25"/>
        <v>12220</v>
      </c>
      <c r="AE74" s="3">
        <f t="shared" si="25"/>
        <v>24</v>
      </c>
      <c r="AF74" s="3">
        <f t="shared" si="25"/>
        <v>0</v>
      </c>
    </row>
    <row r="75" spans="1:32" s="12" customFormat="1" ht="18.75" customHeight="1">
      <c r="A75" s="1"/>
      <c r="B75" s="1"/>
      <c r="C75" s="1"/>
      <c r="D75" s="2" t="s">
        <v>43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12" customFormat="1" ht="18.75" customHeight="1">
      <c r="A76" s="1">
        <f>A73+1</f>
        <v>41</v>
      </c>
      <c r="B76" s="1">
        <v>2</v>
      </c>
      <c r="C76" s="1">
        <v>159</v>
      </c>
      <c r="D76" s="2" t="s">
        <v>244</v>
      </c>
      <c r="E76" s="3">
        <f t="shared" ref="E76:E97" si="26">F76+K76</f>
        <v>12431</v>
      </c>
      <c r="F76" s="3">
        <v>12431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f>3883-41</f>
        <v>3842</v>
      </c>
      <c r="P76" s="3">
        <f t="shared" ref="P76:P96" si="27">Q76+AB76</f>
        <v>640152</v>
      </c>
      <c r="Q76" s="3">
        <f t="shared" ref="Q76:Q96" si="28">R76+S76+T76+U76+V76+W76+X76+Y76</f>
        <v>640152</v>
      </c>
      <c r="R76" s="3">
        <v>78538</v>
      </c>
      <c r="S76" s="3">
        <v>42921</v>
      </c>
      <c r="T76" s="3">
        <v>460157</v>
      </c>
      <c r="U76" s="3">
        <v>58536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153386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</row>
    <row r="77" spans="1:32" s="12" customFormat="1" ht="18.75" customHeight="1">
      <c r="A77" s="1">
        <f t="shared" ref="A77:A96" si="29">A76+1</f>
        <v>42</v>
      </c>
      <c r="B77" s="1">
        <v>3</v>
      </c>
      <c r="C77" s="1">
        <v>590</v>
      </c>
      <c r="D77" s="2" t="s">
        <v>245</v>
      </c>
      <c r="E77" s="3">
        <f t="shared" si="26"/>
        <v>8150</v>
      </c>
      <c r="F77" s="3">
        <v>8150</v>
      </c>
      <c r="G77" s="3">
        <v>10</v>
      </c>
      <c r="H77" s="3">
        <v>339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2061</v>
      </c>
      <c r="P77" s="3">
        <f t="shared" si="27"/>
        <v>313279</v>
      </c>
      <c r="Q77" s="3">
        <f t="shared" si="28"/>
        <v>313279</v>
      </c>
      <c r="R77" s="3">
        <v>75930</v>
      </c>
      <c r="S77" s="3">
        <v>6344</v>
      </c>
      <c r="T77" s="3">
        <v>202995</v>
      </c>
      <c r="U77" s="3">
        <v>28010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67665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</row>
    <row r="78" spans="1:32" s="12" customFormat="1" ht="18.75" customHeight="1">
      <c r="A78" s="1">
        <f t="shared" si="29"/>
        <v>43</v>
      </c>
      <c r="B78" s="1">
        <v>3</v>
      </c>
      <c r="C78" s="1">
        <v>161</v>
      </c>
      <c r="D78" s="2" t="s">
        <v>246</v>
      </c>
      <c r="E78" s="3">
        <f t="shared" si="26"/>
        <v>12034</v>
      </c>
      <c r="F78" s="3">
        <v>11984</v>
      </c>
      <c r="G78" s="3">
        <v>369</v>
      </c>
      <c r="H78" s="3">
        <v>0</v>
      </c>
      <c r="I78" s="3">
        <v>0</v>
      </c>
      <c r="J78" s="3">
        <v>0</v>
      </c>
      <c r="K78" s="3">
        <v>50</v>
      </c>
      <c r="L78" s="3">
        <v>0</v>
      </c>
      <c r="M78" s="3">
        <v>50</v>
      </c>
      <c r="N78" s="3">
        <v>0</v>
      </c>
      <c r="O78" s="3">
        <v>4563</v>
      </c>
      <c r="P78" s="3">
        <f t="shared" si="27"/>
        <v>662639</v>
      </c>
      <c r="Q78" s="3">
        <f t="shared" si="28"/>
        <v>662639</v>
      </c>
      <c r="R78" s="3">
        <v>101330</v>
      </c>
      <c r="S78" s="3">
        <v>57062</v>
      </c>
      <c r="T78" s="3">
        <v>443104</v>
      </c>
      <c r="U78" s="3">
        <v>61143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147701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</row>
    <row r="79" spans="1:32" s="12" customFormat="1" ht="18.75" customHeight="1">
      <c r="A79" s="1">
        <f t="shared" si="29"/>
        <v>44</v>
      </c>
      <c r="B79" s="1">
        <v>3</v>
      </c>
      <c r="C79" s="1">
        <v>164</v>
      </c>
      <c r="D79" s="2" t="s">
        <v>247</v>
      </c>
      <c r="E79" s="3">
        <f t="shared" si="26"/>
        <v>12441</v>
      </c>
      <c r="F79" s="3">
        <v>12441</v>
      </c>
      <c r="G79" s="3">
        <v>50</v>
      </c>
      <c r="H79" s="3">
        <v>0</v>
      </c>
      <c r="I79" s="3">
        <v>0</v>
      </c>
      <c r="J79" s="3">
        <v>34</v>
      </c>
      <c r="K79" s="3">
        <v>0</v>
      </c>
      <c r="L79" s="3">
        <v>0</v>
      </c>
      <c r="M79" s="3">
        <v>0</v>
      </c>
      <c r="N79" s="3">
        <v>0</v>
      </c>
      <c r="O79" s="3">
        <v>4893</v>
      </c>
      <c r="P79" s="3">
        <f t="shared" si="27"/>
        <v>381906</v>
      </c>
      <c r="Q79" s="3">
        <f t="shared" si="28"/>
        <v>381906</v>
      </c>
      <c r="R79" s="3">
        <v>167629</v>
      </c>
      <c r="S79" s="3">
        <v>31496</v>
      </c>
      <c r="T79" s="3">
        <v>148985</v>
      </c>
      <c r="U79" s="3">
        <v>28058</v>
      </c>
      <c r="V79" s="3">
        <v>5738</v>
      </c>
      <c r="W79" s="3">
        <v>0</v>
      </c>
      <c r="X79" s="3">
        <v>0</v>
      </c>
      <c r="Y79" s="3">
        <v>0</v>
      </c>
      <c r="Z79" s="3">
        <v>0</v>
      </c>
      <c r="AA79" s="3">
        <v>49662</v>
      </c>
      <c r="AB79" s="3">
        <v>0</v>
      </c>
      <c r="AC79" s="3">
        <v>0</v>
      </c>
      <c r="AD79" s="3">
        <v>800</v>
      </c>
      <c r="AE79" s="3">
        <v>0</v>
      </c>
      <c r="AF79" s="3">
        <v>800</v>
      </c>
    </row>
    <row r="80" spans="1:32" s="12" customFormat="1" ht="18.75" customHeight="1">
      <c r="A80" s="1">
        <f t="shared" si="29"/>
        <v>45</v>
      </c>
      <c r="B80" s="1">
        <v>3</v>
      </c>
      <c r="C80" s="1">
        <v>160</v>
      </c>
      <c r="D80" s="2" t="s">
        <v>248</v>
      </c>
      <c r="E80" s="3">
        <f t="shared" si="26"/>
        <v>14155</v>
      </c>
      <c r="F80" s="3">
        <v>14065</v>
      </c>
      <c r="G80" s="3">
        <v>721</v>
      </c>
      <c r="H80" s="3">
        <v>260</v>
      </c>
      <c r="I80" s="3">
        <v>0</v>
      </c>
      <c r="J80" s="3">
        <v>0</v>
      </c>
      <c r="K80" s="3">
        <v>90</v>
      </c>
      <c r="L80" s="3">
        <v>0</v>
      </c>
      <c r="M80" s="3">
        <v>90</v>
      </c>
      <c r="N80" s="3">
        <v>0</v>
      </c>
      <c r="O80" s="3">
        <v>2875</v>
      </c>
      <c r="P80" s="3">
        <f t="shared" si="27"/>
        <v>400508</v>
      </c>
      <c r="Q80" s="3">
        <f t="shared" si="28"/>
        <v>400508</v>
      </c>
      <c r="R80" s="3">
        <v>69590</v>
      </c>
      <c r="S80" s="3">
        <v>51991</v>
      </c>
      <c r="T80" s="3">
        <v>242462</v>
      </c>
      <c r="U80" s="3">
        <v>31165</v>
      </c>
      <c r="V80" s="3">
        <v>3500</v>
      </c>
      <c r="W80" s="3">
        <v>0</v>
      </c>
      <c r="X80" s="3">
        <v>1800</v>
      </c>
      <c r="Y80" s="3">
        <v>0</v>
      </c>
      <c r="Z80" s="3">
        <v>13932</v>
      </c>
      <c r="AA80" s="3">
        <v>81421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</row>
    <row r="81" spans="1:32" s="12" customFormat="1" ht="18.75" customHeight="1">
      <c r="A81" s="1">
        <f t="shared" si="29"/>
        <v>46</v>
      </c>
      <c r="B81" s="1">
        <v>2</v>
      </c>
      <c r="C81" s="1">
        <v>165</v>
      </c>
      <c r="D81" s="2" t="s">
        <v>249</v>
      </c>
      <c r="E81" s="3">
        <f t="shared" si="26"/>
        <v>2366</v>
      </c>
      <c r="F81" s="3">
        <v>2366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1400</v>
      </c>
      <c r="P81" s="3">
        <f t="shared" si="27"/>
        <v>126146</v>
      </c>
      <c r="Q81" s="3">
        <f t="shared" si="28"/>
        <v>126146</v>
      </c>
      <c r="R81" s="3">
        <v>17300</v>
      </c>
      <c r="S81" s="3">
        <v>0</v>
      </c>
      <c r="T81" s="3">
        <v>108846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36282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</row>
    <row r="82" spans="1:32" s="12" customFormat="1" ht="18.75" customHeight="1">
      <c r="A82" s="1">
        <f t="shared" si="29"/>
        <v>47</v>
      </c>
      <c r="B82" s="1">
        <v>2</v>
      </c>
      <c r="C82" s="1">
        <v>166</v>
      </c>
      <c r="D82" s="2" t="s">
        <v>250</v>
      </c>
      <c r="E82" s="3">
        <f t="shared" si="26"/>
        <v>4120</v>
      </c>
      <c r="F82" s="3">
        <v>4120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1000</v>
      </c>
      <c r="P82" s="3">
        <f t="shared" si="27"/>
        <v>83083</v>
      </c>
      <c r="Q82" s="3">
        <f t="shared" si="28"/>
        <v>83083</v>
      </c>
      <c r="R82" s="3">
        <v>22039</v>
      </c>
      <c r="S82" s="3">
        <v>0</v>
      </c>
      <c r="T82" s="3">
        <v>61044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19895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</row>
    <row r="83" spans="1:32" s="12" customFormat="1" ht="18.75" customHeight="1">
      <c r="A83" s="1">
        <f t="shared" si="29"/>
        <v>48</v>
      </c>
      <c r="B83" s="1">
        <v>2</v>
      </c>
      <c r="C83" s="1">
        <v>167</v>
      </c>
      <c r="D83" s="2" t="s">
        <v>251</v>
      </c>
      <c r="E83" s="3">
        <f t="shared" si="26"/>
        <v>2170</v>
      </c>
      <c r="F83" s="3">
        <v>2170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611</v>
      </c>
      <c r="P83" s="3">
        <f t="shared" si="27"/>
        <v>79415</v>
      </c>
      <c r="Q83" s="3">
        <f t="shared" si="28"/>
        <v>79415</v>
      </c>
      <c r="R83" s="3">
        <v>3000</v>
      </c>
      <c r="S83" s="3">
        <v>18206</v>
      </c>
      <c r="T83" s="3">
        <v>58209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18950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</row>
    <row r="84" spans="1:32" s="12" customFormat="1" ht="18.75" customHeight="1">
      <c r="A84" s="1">
        <f t="shared" si="29"/>
        <v>49</v>
      </c>
      <c r="B84" s="1">
        <v>1</v>
      </c>
      <c r="C84" s="1">
        <v>178</v>
      </c>
      <c r="D84" s="2" t="s">
        <v>252</v>
      </c>
      <c r="E84" s="3">
        <f t="shared" si="26"/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387</v>
      </c>
      <c r="P84" s="3">
        <f t="shared" si="27"/>
        <v>218141</v>
      </c>
      <c r="Q84" s="3">
        <f t="shared" si="28"/>
        <v>218141</v>
      </c>
      <c r="R84" s="3">
        <v>70493</v>
      </c>
      <c r="S84" s="3">
        <v>25702</v>
      </c>
      <c r="T84" s="3">
        <v>89986</v>
      </c>
      <c r="U84" s="3">
        <v>12417</v>
      </c>
      <c r="V84" s="3">
        <v>19543</v>
      </c>
      <c r="W84" s="3">
        <v>0</v>
      </c>
      <c r="X84" s="3">
        <v>0</v>
      </c>
      <c r="Y84" s="3">
        <v>0</v>
      </c>
      <c r="Z84" s="3">
        <v>0</v>
      </c>
      <c r="AA84" s="3">
        <v>29995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</row>
    <row r="85" spans="1:32" s="12" customFormat="1" ht="18.75" customHeight="1">
      <c r="A85" s="1">
        <f t="shared" si="29"/>
        <v>50</v>
      </c>
      <c r="B85" s="1">
        <v>1</v>
      </c>
      <c r="C85" s="1">
        <v>184</v>
      </c>
      <c r="D85" s="2" t="s">
        <v>253</v>
      </c>
      <c r="E85" s="3">
        <f t="shared" si="26"/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300</v>
      </c>
      <c r="P85" s="3">
        <f t="shared" si="27"/>
        <v>207265</v>
      </c>
      <c r="Q85" s="3">
        <f t="shared" si="28"/>
        <v>207265</v>
      </c>
      <c r="R85" s="3">
        <v>70837</v>
      </c>
      <c r="S85" s="3">
        <v>25013</v>
      </c>
      <c r="T85" s="3">
        <v>90677</v>
      </c>
      <c r="U85" s="3">
        <v>12513</v>
      </c>
      <c r="V85" s="3">
        <v>8225</v>
      </c>
      <c r="W85" s="3">
        <v>0</v>
      </c>
      <c r="X85" s="3">
        <v>0</v>
      </c>
      <c r="Y85" s="3">
        <v>0</v>
      </c>
      <c r="Z85" s="3">
        <v>0</v>
      </c>
      <c r="AA85" s="3">
        <v>30226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</row>
    <row r="86" spans="1:32" s="12" customFormat="1" ht="18.75" customHeight="1">
      <c r="A86" s="1">
        <f t="shared" si="29"/>
        <v>51</v>
      </c>
      <c r="B86" s="1">
        <v>1</v>
      </c>
      <c r="C86" s="1">
        <v>179</v>
      </c>
      <c r="D86" s="2" t="s">
        <v>254</v>
      </c>
      <c r="E86" s="3">
        <f t="shared" si="26"/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220</v>
      </c>
      <c r="P86" s="3">
        <f t="shared" si="27"/>
        <v>127252</v>
      </c>
      <c r="Q86" s="3">
        <f t="shared" si="28"/>
        <v>127252</v>
      </c>
      <c r="R86" s="3">
        <v>48221</v>
      </c>
      <c r="S86" s="3">
        <v>10100</v>
      </c>
      <c r="T86" s="3">
        <v>60572</v>
      </c>
      <c r="U86" s="3">
        <v>8359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20191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</row>
    <row r="87" spans="1:32" s="12" customFormat="1" ht="18.75" customHeight="1">
      <c r="A87" s="1">
        <f t="shared" si="29"/>
        <v>52</v>
      </c>
      <c r="B87" s="1">
        <v>1</v>
      </c>
      <c r="C87" s="1">
        <v>182</v>
      </c>
      <c r="D87" s="2" t="s">
        <v>255</v>
      </c>
      <c r="E87" s="3">
        <f t="shared" si="26"/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f t="shared" si="27"/>
        <v>83311</v>
      </c>
      <c r="Q87" s="3">
        <f t="shared" si="28"/>
        <v>83311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2593</v>
      </c>
      <c r="X87" s="3">
        <v>80718</v>
      </c>
      <c r="Y87" s="3">
        <v>0</v>
      </c>
      <c r="Z87" s="3">
        <v>464400</v>
      </c>
      <c r="AA87" s="3">
        <v>53812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</row>
    <row r="88" spans="1:32" s="12" customFormat="1" ht="18.75" customHeight="1">
      <c r="A88" s="1">
        <f t="shared" si="29"/>
        <v>53</v>
      </c>
      <c r="B88" s="1">
        <v>1</v>
      </c>
      <c r="C88" s="1">
        <v>183</v>
      </c>
      <c r="D88" s="2" t="s">
        <v>256</v>
      </c>
      <c r="E88" s="3">
        <f t="shared" si="26"/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f t="shared" si="27"/>
        <v>86495</v>
      </c>
      <c r="Q88" s="3">
        <f t="shared" si="28"/>
        <v>86495</v>
      </c>
      <c r="R88" s="3">
        <v>0</v>
      </c>
      <c r="S88" s="3">
        <v>0</v>
      </c>
      <c r="T88" s="3">
        <v>0</v>
      </c>
      <c r="U88" s="3">
        <v>0</v>
      </c>
      <c r="V88" s="3">
        <v>2593</v>
      </c>
      <c r="W88" s="3">
        <v>0</v>
      </c>
      <c r="X88" s="3">
        <v>75353</v>
      </c>
      <c r="Y88" s="3">
        <v>8549</v>
      </c>
      <c r="Z88" s="3">
        <v>424000</v>
      </c>
      <c r="AA88" s="3">
        <v>50235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</row>
    <row r="89" spans="1:32" s="12" customFormat="1" ht="18.75" customHeight="1">
      <c r="A89" s="1">
        <f t="shared" si="29"/>
        <v>54</v>
      </c>
      <c r="B89" s="1">
        <v>1</v>
      </c>
      <c r="C89" s="1">
        <v>180</v>
      </c>
      <c r="D89" s="2" t="s">
        <v>257</v>
      </c>
      <c r="E89" s="3">
        <f t="shared" si="26"/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f t="shared" si="27"/>
        <v>97149</v>
      </c>
      <c r="Q89" s="3">
        <f t="shared" si="28"/>
        <v>97149</v>
      </c>
      <c r="R89" s="3">
        <v>0</v>
      </c>
      <c r="S89" s="3">
        <v>0</v>
      </c>
      <c r="T89" s="3">
        <v>0</v>
      </c>
      <c r="U89" s="3">
        <v>0</v>
      </c>
      <c r="V89" s="3">
        <v>3123</v>
      </c>
      <c r="W89" s="3">
        <v>0</v>
      </c>
      <c r="X89" s="3">
        <v>94026</v>
      </c>
      <c r="Y89" s="3">
        <v>0</v>
      </c>
      <c r="Z89" s="3">
        <v>551242</v>
      </c>
      <c r="AA89" s="3">
        <v>62684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</row>
    <row r="90" spans="1:32" s="12" customFormat="1" ht="18.75" customHeight="1">
      <c r="A90" s="1">
        <f t="shared" si="29"/>
        <v>55</v>
      </c>
      <c r="B90" s="1">
        <v>1</v>
      </c>
      <c r="C90" s="1">
        <v>676</v>
      </c>
      <c r="D90" s="2" t="s">
        <v>258</v>
      </c>
      <c r="E90" s="3">
        <f t="shared" si="26"/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f t="shared" si="27"/>
        <v>0</v>
      </c>
      <c r="Q90" s="3">
        <f t="shared" si="28"/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127349</v>
      </c>
      <c r="AE90" s="3">
        <v>140</v>
      </c>
      <c r="AF90" s="3">
        <v>0</v>
      </c>
    </row>
    <row r="91" spans="1:32" s="12" customFormat="1" ht="18.75" customHeight="1">
      <c r="A91" s="1">
        <f t="shared" si="29"/>
        <v>56</v>
      </c>
      <c r="B91" s="1">
        <v>2</v>
      </c>
      <c r="C91" s="1">
        <v>712</v>
      </c>
      <c r="D91" s="2" t="s">
        <v>147</v>
      </c>
      <c r="E91" s="3">
        <f t="shared" si="26"/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50</v>
      </c>
      <c r="P91" s="3">
        <f t="shared" si="27"/>
        <v>5</v>
      </c>
      <c r="Q91" s="3">
        <f t="shared" si="28"/>
        <v>5</v>
      </c>
      <c r="R91" s="3">
        <v>0</v>
      </c>
      <c r="S91" s="3">
        <v>0</v>
      </c>
      <c r="T91" s="3">
        <v>5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5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</row>
    <row r="92" spans="1:32" s="12" customFormat="1" ht="18.75" customHeight="1">
      <c r="A92" s="1">
        <f t="shared" si="29"/>
        <v>57</v>
      </c>
      <c r="B92" s="1">
        <v>2</v>
      </c>
      <c r="C92" s="1">
        <v>690</v>
      </c>
      <c r="D92" s="2" t="s">
        <v>44</v>
      </c>
      <c r="E92" s="3">
        <f t="shared" si="26"/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350</v>
      </c>
      <c r="P92" s="3">
        <f t="shared" si="27"/>
        <v>63</v>
      </c>
      <c r="Q92" s="3">
        <f t="shared" si="28"/>
        <v>63</v>
      </c>
      <c r="R92" s="3">
        <v>0</v>
      </c>
      <c r="S92" s="3">
        <v>0</v>
      </c>
      <c r="T92" s="3">
        <v>63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63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</row>
    <row r="93" spans="1:32" s="12" customFormat="1" ht="18.75" customHeight="1">
      <c r="A93" s="1">
        <f t="shared" si="29"/>
        <v>58</v>
      </c>
      <c r="B93" s="1">
        <v>0</v>
      </c>
      <c r="C93" s="1">
        <v>671</v>
      </c>
      <c r="D93" s="2" t="s">
        <v>183</v>
      </c>
      <c r="E93" s="3">
        <f t="shared" si="26"/>
        <v>0</v>
      </c>
      <c r="F93" s="3"/>
      <c r="G93" s="3"/>
      <c r="H93" s="3"/>
      <c r="I93" s="3"/>
      <c r="J93" s="3"/>
      <c r="K93" s="3"/>
      <c r="L93" s="3"/>
      <c r="M93" s="3"/>
      <c r="N93" s="3"/>
      <c r="O93" s="3">
        <v>0</v>
      </c>
      <c r="P93" s="3">
        <f t="shared" si="27"/>
        <v>0</v>
      </c>
      <c r="Q93" s="3">
        <f t="shared" si="28"/>
        <v>0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12" customFormat="1" ht="18.75" customHeight="1">
      <c r="A94" s="1">
        <f t="shared" si="29"/>
        <v>59</v>
      </c>
      <c r="B94" s="1">
        <v>0</v>
      </c>
      <c r="C94" s="1">
        <v>709</v>
      </c>
      <c r="D94" s="2" t="s">
        <v>129</v>
      </c>
      <c r="E94" s="3">
        <f t="shared" si="26"/>
        <v>0</v>
      </c>
      <c r="F94" s="3"/>
      <c r="G94" s="3"/>
      <c r="H94" s="3"/>
      <c r="I94" s="3"/>
      <c r="J94" s="3"/>
      <c r="K94" s="3"/>
      <c r="L94" s="3"/>
      <c r="M94" s="3"/>
      <c r="N94" s="3"/>
      <c r="O94" s="3">
        <v>0</v>
      </c>
      <c r="P94" s="3">
        <f t="shared" si="27"/>
        <v>0</v>
      </c>
      <c r="Q94" s="3">
        <f t="shared" si="28"/>
        <v>0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12" customFormat="1" ht="18.75" customHeight="1">
      <c r="A95" s="1">
        <f t="shared" si="29"/>
        <v>60</v>
      </c>
      <c r="B95" s="1">
        <v>0</v>
      </c>
      <c r="C95" s="1">
        <v>727</v>
      </c>
      <c r="D95" s="2" t="s">
        <v>130</v>
      </c>
      <c r="E95" s="3">
        <f t="shared" si="26"/>
        <v>0</v>
      </c>
      <c r="F95" s="3"/>
      <c r="G95" s="3"/>
      <c r="H95" s="3"/>
      <c r="I95" s="3"/>
      <c r="J95" s="3"/>
      <c r="K95" s="3"/>
      <c r="L95" s="3"/>
      <c r="M95" s="3"/>
      <c r="N95" s="3"/>
      <c r="O95" s="3">
        <v>0</v>
      </c>
      <c r="P95" s="3">
        <f t="shared" si="27"/>
        <v>0</v>
      </c>
      <c r="Q95" s="3">
        <f t="shared" si="28"/>
        <v>0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12" customFormat="1" ht="18.75" customHeight="1">
      <c r="A96" s="1">
        <f t="shared" si="29"/>
        <v>61</v>
      </c>
      <c r="B96" s="1">
        <v>0</v>
      </c>
      <c r="C96" s="1">
        <v>768</v>
      </c>
      <c r="D96" s="2" t="s">
        <v>131</v>
      </c>
      <c r="E96" s="3">
        <f t="shared" si="26"/>
        <v>0</v>
      </c>
      <c r="F96" s="3"/>
      <c r="G96" s="3"/>
      <c r="H96" s="3"/>
      <c r="I96" s="3"/>
      <c r="J96" s="3"/>
      <c r="K96" s="3"/>
      <c r="L96" s="3"/>
      <c r="M96" s="3"/>
      <c r="N96" s="3"/>
      <c r="O96" s="3">
        <v>0</v>
      </c>
      <c r="P96" s="3">
        <f t="shared" si="27"/>
        <v>0</v>
      </c>
      <c r="Q96" s="3">
        <f t="shared" si="28"/>
        <v>0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12" customFormat="1" ht="18.75" customHeight="1">
      <c r="A97" s="1">
        <f>A96+1</f>
        <v>62</v>
      </c>
      <c r="B97" s="1">
        <v>1</v>
      </c>
      <c r="C97" s="1">
        <v>779</v>
      </c>
      <c r="D97" s="2" t="s">
        <v>184</v>
      </c>
      <c r="E97" s="3">
        <f t="shared" si="26"/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f>Q97+AB97</f>
        <v>8867</v>
      </c>
      <c r="Q97" s="3">
        <f>R97+S97+T97+U97+V97+W97+X97+Y97</f>
        <v>8867</v>
      </c>
      <c r="R97" s="3">
        <v>0</v>
      </c>
      <c r="S97" s="3">
        <v>0</v>
      </c>
      <c r="T97" s="3">
        <v>0</v>
      </c>
      <c r="U97" s="3">
        <v>0</v>
      </c>
      <c r="V97" s="3">
        <v>67</v>
      </c>
      <c r="W97" s="3">
        <v>1200</v>
      </c>
      <c r="X97" s="3">
        <v>7600</v>
      </c>
      <c r="Y97" s="3">
        <v>0</v>
      </c>
      <c r="Z97" s="3">
        <v>24700</v>
      </c>
      <c r="AA97" s="3">
        <v>5067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</row>
    <row r="98" spans="1:32" s="12" customFormat="1" ht="18.75" customHeight="1">
      <c r="A98" s="1"/>
      <c r="B98" s="1"/>
      <c r="C98" s="1"/>
      <c r="D98" s="2" t="s">
        <v>45</v>
      </c>
      <c r="E98" s="3">
        <f>SUM(E76:E97)</f>
        <v>67867</v>
      </c>
      <c r="F98" s="3">
        <f t="shared" ref="F98:AF98" si="30">SUM(F76:F97)</f>
        <v>67727</v>
      </c>
      <c r="G98" s="3">
        <f t="shared" si="30"/>
        <v>1150</v>
      </c>
      <c r="H98" s="3">
        <f t="shared" si="30"/>
        <v>599</v>
      </c>
      <c r="I98" s="3">
        <f t="shared" si="30"/>
        <v>0</v>
      </c>
      <c r="J98" s="3">
        <f t="shared" si="30"/>
        <v>34</v>
      </c>
      <c r="K98" s="3">
        <f t="shared" si="30"/>
        <v>140</v>
      </c>
      <c r="L98" s="3">
        <f t="shared" si="30"/>
        <v>0</v>
      </c>
      <c r="M98" s="3">
        <f t="shared" si="30"/>
        <v>140</v>
      </c>
      <c r="N98" s="3">
        <f t="shared" si="30"/>
        <v>0</v>
      </c>
      <c r="O98" s="3">
        <f>22593-41</f>
        <v>22552</v>
      </c>
      <c r="P98" s="3">
        <f t="shared" si="30"/>
        <v>3515676</v>
      </c>
      <c r="Q98" s="3">
        <f t="shared" si="30"/>
        <v>3515676</v>
      </c>
      <c r="R98" s="3">
        <f t="shared" si="30"/>
        <v>724907</v>
      </c>
      <c r="S98" s="3">
        <f t="shared" si="30"/>
        <v>268835</v>
      </c>
      <c r="T98" s="3">
        <f t="shared" si="30"/>
        <v>1967105</v>
      </c>
      <c r="U98" s="3">
        <f t="shared" si="30"/>
        <v>240201</v>
      </c>
      <c r="V98" s="3">
        <f t="shared" si="30"/>
        <v>42789</v>
      </c>
      <c r="W98" s="3">
        <f t="shared" si="30"/>
        <v>3793</v>
      </c>
      <c r="X98" s="3">
        <f t="shared" si="30"/>
        <v>259497</v>
      </c>
      <c r="Y98" s="3">
        <f t="shared" si="30"/>
        <v>8549</v>
      </c>
      <c r="Z98" s="3">
        <f t="shared" si="30"/>
        <v>1478274</v>
      </c>
      <c r="AA98" s="3">
        <f t="shared" si="30"/>
        <v>827240</v>
      </c>
      <c r="AB98" s="3">
        <f t="shared" si="30"/>
        <v>0</v>
      </c>
      <c r="AC98" s="3">
        <f t="shared" si="30"/>
        <v>0</v>
      </c>
      <c r="AD98" s="3">
        <f t="shared" si="30"/>
        <v>128149</v>
      </c>
      <c r="AE98" s="3">
        <f t="shared" si="30"/>
        <v>140</v>
      </c>
      <c r="AF98" s="3">
        <f t="shared" si="30"/>
        <v>800</v>
      </c>
    </row>
    <row r="99" spans="1:32" s="12" customFormat="1" ht="18.75" customHeight="1">
      <c r="A99" s="1"/>
      <c r="B99" s="1"/>
      <c r="C99" s="1"/>
      <c r="D99" s="2" t="s">
        <v>46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12" customFormat="1" ht="18.75" customHeight="1">
      <c r="A100" s="1">
        <f>A97+1</f>
        <v>63</v>
      </c>
      <c r="B100" s="1">
        <v>1</v>
      </c>
      <c r="C100" s="1">
        <v>186</v>
      </c>
      <c r="D100" s="2" t="s">
        <v>259</v>
      </c>
      <c r="E100" s="3">
        <f t="shared" ref="E100:E106" si="31">F100+K100</f>
        <v>315</v>
      </c>
      <c r="F100" s="3">
        <v>315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1024</v>
      </c>
      <c r="P100" s="3">
        <f t="shared" ref="P100:P106" si="32">Q100+AB100</f>
        <v>156992</v>
      </c>
      <c r="Q100" s="3">
        <f t="shared" ref="Q100:Q106" si="33">R100+S100+T100+U100+V100+W100+X100+Y100</f>
        <v>156992</v>
      </c>
      <c r="R100" s="3">
        <v>48037</v>
      </c>
      <c r="S100" s="3">
        <v>7652</v>
      </c>
      <c r="T100" s="3">
        <v>78537</v>
      </c>
      <c r="U100" s="3">
        <v>12017</v>
      </c>
      <c r="V100" s="3">
        <v>380</v>
      </c>
      <c r="W100" s="3">
        <v>1150</v>
      </c>
      <c r="X100" s="3">
        <v>9219</v>
      </c>
      <c r="Y100" s="3">
        <v>0</v>
      </c>
      <c r="Z100" s="3">
        <v>75172</v>
      </c>
      <c r="AA100" s="3">
        <v>30097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</row>
    <row r="101" spans="1:32" s="12" customFormat="1" ht="18.75" customHeight="1">
      <c r="A101" s="1">
        <f t="shared" ref="A101:A106" si="34">A100+1</f>
        <v>64</v>
      </c>
      <c r="B101" s="1">
        <v>3</v>
      </c>
      <c r="C101" s="1">
        <v>187</v>
      </c>
      <c r="D101" s="2" t="s">
        <v>260</v>
      </c>
      <c r="E101" s="3">
        <f t="shared" si="31"/>
        <v>18956</v>
      </c>
      <c r="F101" s="3">
        <v>18956</v>
      </c>
      <c r="G101" s="3">
        <v>40</v>
      </c>
      <c r="H101" s="3">
        <v>0</v>
      </c>
      <c r="I101" s="3">
        <v>0</v>
      </c>
      <c r="J101" s="3">
        <v>2060</v>
      </c>
      <c r="K101" s="3">
        <v>0</v>
      </c>
      <c r="L101" s="3">
        <v>0</v>
      </c>
      <c r="M101" s="3">
        <v>0</v>
      </c>
      <c r="N101" s="3">
        <v>0</v>
      </c>
      <c r="O101" s="3">
        <v>6036</v>
      </c>
      <c r="P101" s="3">
        <f t="shared" si="32"/>
        <v>614008</v>
      </c>
      <c r="Q101" s="3">
        <f t="shared" si="33"/>
        <v>614008</v>
      </c>
      <c r="R101" s="3">
        <v>175899</v>
      </c>
      <c r="S101" s="3">
        <v>0</v>
      </c>
      <c r="T101" s="3">
        <v>342423</v>
      </c>
      <c r="U101" s="3">
        <v>61582</v>
      </c>
      <c r="V101" s="3">
        <v>4298</v>
      </c>
      <c r="W101" s="3">
        <v>268</v>
      </c>
      <c r="X101" s="3">
        <v>29538</v>
      </c>
      <c r="Y101" s="3">
        <v>0</v>
      </c>
      <c r="Z101" s="3">
        <v>161538</v>
      </c>
      <c r="AA101" s="3">
        <v>122932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</row>
    <row r="102" spans="1:32" s="12" customFormat="1" ht="18.75" customHeight="1">
      <c r="A102" s="1">
        <f t="shared" si="34"/>
        <v>65</v>
      </c>
      <c r="B102" s="1">
        <v>3</v>
      </c>
      <c r="C102" s="1">
        <v>188</v>
      </c>
      <c r="D102" s="2" t="s">
        <v>261</v>
      </c>
      <c r="E102" s="3">
        <f t="shared" si="31"/>
        <v>7114</v>
      </c>
      <c r="F102" s="3">
        <v>6429</v>
      </c>
      <c r="G102" s="3">
        <v>500</v>
      </c>
      <c r="H102" s="3">
        <v>0</v>
      </c>
      <c r="I102" s="3">
        <v>0</v>
      </c>
      <c r="J102" s="3">
        <v>0</v>
      </c>
      <c r="K102" s="3">
        <v>685</v>
      </c>
      <c r="L102" s="3">
        <v>0</v>
      </c>
      <c r="M102" s="3">
        <v>685</v>
      </c>
      <c r="N102" s="3">
        <v>0</v>
      </c>
      <c r="O102" s="3">
        <v>1040</v>
      </c>
      <c r="P102" s="3">
        <f t="shared" si="32"/>
        <v>76351</v>
      </c>
      <c r="Q102" s="3">
        <f t="shared" si="33"/>
        <v>76351</v>
      </c>
      <c r="R102" s="3">
        <f>10079+1</f>
        <v>10080</v>
      </c>
      <c r="S102" s="3">
        <v>5192</v>
      </c>
      <c r="T102" s="3">
        <v>49485</v>
      </c>
      <c r="U102" s="3">
        <v>2650</v>
      </c>
      <c r="V102" s="3">
        <v>977</v>
      </c>
      <c r="W102" s="3">
        <v>1815</v>
      </c>
      <c r="X102" s="3">
        <v>6152</v>
      </c>
      <c r="Y102" s="3">
        <v>0</v>
      </c>
      <c r="Z102" s="3">
        <v>39891</v>
      </c>
      <c r="AA102" s="3">
        <v>18507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</row>
    <row r="103" spans="1:32" s="12" customFormat="1" ht="18.75" customHeight="1">
      <c r="A103" s="1">
        <f t="shared" si="34"/>
        <v>66</v>
      </c>
      <c r="B103" s="1">
        <v>2</v>
      </c>
      <c r="C103" s="1">
        <v>452</v>
      </c>
      <c r="D103" s="2" t="s">
        <v>262</v>
      </c>
      <c r="E103" s="3">
        <f t="shared" si="31"/>
        <v>1464</v>
      </c>
      <c r="F103" s="3">
        <v>1464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820</v>
      </c>
      <c r="P103" s="3">
        <f t="shared" si="32"/>
        <v>436328</v>
      </c>
      <c r="Q103" s="3">
        <f t="shared" si="33"/>
        <v>436328</v>
      </c>
      <c r="R103" s="3">
        <v>215952</v>
      </c>
      <c r="S103" s="3">
        <v>0</v>
      </c>
      <c r="T103" s="3">
        <v>179267</v>
      </c>
      <c r="U103" s="3">
        <v>21157</v>
      </c>
      <c r="V103" s="3">
        <v>8664</v>
      </c>
      <c r="W103" s="3">
        <v>0</v>
      </c>
      <c r="X103" s="3">
        <v>11288</v>
      </c>
      <c r="Y103" s="3">
        <v>0</v>
      </c>
      <c r="Z103" s="3">
        <v>84223</v>
      </c>
      <c r="AA103" s="3">
        <v>63767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</row>
    <row r="104" spans="1:32" s="12" customFormat="1" ht="18.75" customHeight="1">
      <c r="A104" s="1">
        <f t="shared" si="34"/>
        <v>67</v>
      </c>
      <c r="B104" s="1">
        <v>1</v>
      </c>
      <c r="C104" s="1">
        <v>451</v>
      </c>
      <c r="D104" s="2" t="s">
        <v>263</v>
      </c>
      <c r="E104" s="3">
        <f t="shared" si="31"/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f t="shared" si="32"/>
        <v>64773</v>
      </c>
      <c r="Q104" s="3">
        <f t="shared" si="33"/>
        <v>64773</v>
      </c>
      <c r="R104" s="3">
        <v>0</v>
      </c>
      <c r="S104" s="3">
        <v>0</v>
      </c>
      <c r="T104" s="3">
        <v>0</v>
      </c>
      <c r="U104" s="3">
        <v>0</v>
      </c>
      <c r="V104" s="3">
        <f>605+788</f>
        <v>1393</v>
      </c>
      <c r="W104" s="3">
        <v>1100</v>
      </c>
      <c r="X104" s="3">
        <f>55647+6633</f>
        <v>62280</v>
      </c>
      <c r="Y104" s="3">
        <v>0</v>
      </c>
      <c r="Z104" s="3">
        <f>319941+20558+1249</f>
        <v>341748</v>
      </c>
      <c r="AA104" s="3">
        <f>37098+4422</f>
        <v>41520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</row>
    <row r="105" spans="1:32" s="12" customFormat="1" ht="18.75" customHeight="1">
      <c r="A105" s="1">
        <f t="shared" si="34"/>
        <v>68</v>
      </c>
      <c r="B105" s="1">
        <v>1</v>
      </c>
      <c r="C105" s="1">
        <v>193</v>
      </c>
      <c r="D105" s="2" t="s">
        <v>264</v>
      </c>
      <c r="E105" s="3">
        <f t="shared" si="31"/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f t="shared" si="32"/>
        <v>0</v>
      </c>
      <c r="Q105" s="3">
        <f t="shared" si="33"/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51961</v>
      </c>
      <c r="AE105" s="3">
        <v>70</v>
      </c>
      <c r="AF105" s="3">
        <v>0</v>
      </c>
    </row>
    <row r="106" spans="1:32" s="12" customFormat="1" ht="18.75" customHeight="1">
      <c r="A106" s="1">
        <f t="shared" si="34"/>
        <v>69</v>
      </c>
      <c r="B106" s="1">
        <v>1</v>
      </c>
      <c r="C106" s="1">
        <v>433</v>
      </c>
      <c r="D106" s="2" t="s">
        <v>148</v>
      </c>
      <c r="E106" s="3">
        <f t="shared" si="31"/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540</v>
      </c>
      <c r="P106" s="3">
        <f t="shared" si="32"/>
        <v>16098</v>
      </c>
      <c r="Q106" s="3">
        <f t="shared" si="33"/>
        <v>16098</v>
      </c>
      <c r="R106" s="3">
        <v>36</v>
      </c>
      <c r="S106" s="3">
        <v>2187</v>
      </c>
      <c r="T106" s="3">
        <v>8125</v>
      </c>
      <c r="U106" s="3">
        <v>0</v>
      </c>
      <c r="V106" s="3">
        <v>0</v>
      </c>
      <c r="W106" s="3">
        <v>0</v>
      </c>
      <c r="X106" s="3">
        <v>5750</v>
      </c>
      <c r="Y106" s="3">
        <v>0</v>
      </c>
      <c r="Z106" s="3">
        <v>23000</v>
      </c>
      <c r="AA106" s="3">
        <v>4625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</row>
    <row r="107" spans="1:32" s="12" customFormat="1" ht="18.75" customHeight="1">
      <c r="A107" s="1"/>
      <c r="B107" s="1"/>
      <c r="C107" s="1"/>
      <c r="D107" s="2" t="s">
        <v>47</v>
      </c>
      <c r="E107" s="3">
        <f>SUM(E100:E106)</f>
        <v>27849</v>
      </c>
      <c r="F107" s="3">
        <f t="shared" ref="F107:AF107" si="35">SUM(F100:F106)</f>
        <v>27164</v>
      </c>
      <c r="G107" s="3">
        <f t="shared" si="35"/>
        <v>540</v>
      </c>
      <c r="H107" s="3">
        <f t="shared" si="35"/>
        <v>0</v>
      </c>
      <c r="I107" s="3">
        <f t="shared" si="35"/>
        <v>0</v>
      </c>
      <c r="J107" s="3">
        <f t="shared" si="35"/>
        <v>2060</v>
      </c>
      <c r="K107" s="3">
        <f t="shared" si="35"/>
        <v>685</v>
      </c>
      <c r="L107" s="3">
        <f t="shared" si="35"/>
        <v>0</v>
      </c>
      <c r="M107" s="3">
        <f t="shared" si="35"/>
        <v>685</v>
      </c>
      <c r="N107" s="3">
        <f t="shared" si="35"/>
        <v>0</v>
      </c>
      <c r="O107" s="3">
        <v>9460</v>
      </c>
      <c r="P107" s="3">
        <f t="shared" si="35"/>
        <v>1364550</v>
      </c>
      <c r="Q107" s="3">
        <f t="shared" si="35"/>
        <v>1364550</v>
      </c>
      <c r="R107" s="3">
        <f t="shared" si="35"/>
        <v>450004</v>
      </c>
      <c r="S107" s="3">
        <f t="shared" si="35"/>
        <v>15031</v>
      </c>
      <c r="T107" s="3">
        <f t="shared" si="35"/>
        <v>657837</v>
      </c>
      <c r="U107" s="3">
        <f t="shared" si="35"/>
        <v>97406</v>
      </c>
      <c r="V107" s="3">
        <f t="shared" si="35"/>
        <v>15712</v>
      </c>
      <c r="W107" s="3">
        <f t="shared" si="35"/>
        <v>4333</v>
      </c>
      <c r="X107" s="3">
        <f t="shared" si="35"/>
        <v>124227</v>
      </c>
      <c r="Y107" s="3">
        <f t="shared" si="35"/>
        <v>0</v>
      </c>
      <c r="Z107" s="3">
        <f t="shared" si="35"/>
        <v>725572</v>
      </c>
      <c r="AA107" s="3">
        <f t="shared" si="35"/>
        <v>281448</v>
      </c>
      <c r="AB107" s="3">
        <f t="shared" si="35"/>
        <v>0</v>
      </c>
      <c r="AC107" s="3">
        <f t="shared" si="35"/>
        <v>0</v>
      </c>
      <c r="AD107" s="3">
        <f t="shared" si="35"/>
        <v>51961</v>
      </c>
      <c r="AE107" s="3">
        <f t="shared" si="35"/>
        <v>70</v>
      </c>
      <c r="AF107" s="3">
        <f t="shared" si="35"/>
        <v>0</v>
      </c>
    </row>
    <row r="108" spans="1:32" s="12" customFormat="1" ht="18.75" customHeight="1">
      <c r="A108" s="1"/>
      <c r="B108" s="1"/>
      <c r="C108" s="1"/>
      <c r="D108" s="2" t="s">
        <v>48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12" customFormat="1" ht="18.75" customHeight="1">
      <c r="A109" s="1">
        <f>A106+1</f>
        <v>70</v>
      </c>
      <c r="B109" s="1">
        <v>2</v>
      </c>
      <c r="C109" s="1">
        <v>453</v>
      </c>
      <c r="D109" s="2" t="s">
        <v>149</v>
      </c>
      <c r="E109" s="3">
        <f>F109+K109</f>
        <v>11948</v>
      </c>
      <c r="F109" s="3">
        <v>11948</v>
      </c>
      <c r="G109" s="3">
        <v>0</v>
      </c>
      <c r="H109" s="3">
        <v>0</v>
      </c>
      <c r="I109" s="3">
        <v>0</v>
      </c>
      <c r="J109" s="3">
        <v>360</v>
      </c>
      <c r="K109" s="3">
        <v>0</v>
      </c>
      <c r="L109" s="3">
        <v>0</v>
      </c>
      <c r="M109" s="3">
        <v>0</v>
      </c>
      <c r="N109" s="3">
        <v>0</v>
      </c>
      <c r="O109" s="3">
        <v>3744</v>
      </c>
      <c r="P109" s="3">
        <f>Q109+AB109</f>
        <v>745947</v>
      </c>
      <c r="Q109" s="3">
        <f>R109+S109+T109+U109+V109+W109+X109+Y109</f>
        <v>745947</v>
      </c>
      <c r="R109" s="3">
        <v>222178</v>
      </c>
      <c r="S109" s="3">
        <v>9639</v>
      </c>
      <c r="T109" s="3">
        <v>401511</v>
      </c>
      <c r="U109" s="3">
        <v>47741</v>
      </c>
      <c r="V109" s="3">
        <v>13707</v>
      </c>
      <c r="W109" s="3">
        <v>0</v>
      </c>
      <c r="X109" s="3">
        <v>51171</v>
      </c>
      <c r="Y109" s="3">
        <v>0</v>
      </c>
      <c r="Z109" s="3">
        <v>140246</v>
      </c>
      <c r="AA109" s="3">
        <v>150894</v>
      </c>
      <c r="AB109" s="3">
        <v>0</v>
      </c>
      <c r="AC109" s="3">
        <v>0</v>
      </c>
      <c r="AD109" s="3">
        <v>25575</v>
      </c>
      <c r="AE109" s="3">
        <v>29</v>
      </c>
      <c r="AF109" s="3">
        <v>0</v>
      </c>
    </row>
    <row r="110" spans="1:32" s="12" customFormat="1" ht="18.75" customHeight="1">
      <c r="A110" s="1"/>
      <c r="B110" s="1"/>
      <c r="C110" s="1"/>
      <c r="D110" s="2" t="s">
        <v>49</v>
      </c>
      <c r="E110" s="3">
        <f>SUM(E109)</f>
        <v>11948</v>
      </c>
      <c r="F110" s="3">
        <f t="shared" ref="F110:AF110" si="36">SUM(F109)</f>
        <v>11948</v>
      </c>
      <c r="G110" s="3">
        <f t="shared" si="36"/>
        <v>0</v>
      </c>
      <c r="H110" s="3">
        <f t="shared" si="36"/>
        <v>0</v>
      </c>
      <c r="I110" s="3">
        <f t="shared" si="36"/>
        <v>0</v>
      </c>
      <c r="J110" s="3">
        <f t="shared" si="36"/>
        <v>360</v>
      </c>
      <c r="K110" s="3">
        <f t="shared" si="36"/>
        <v>0</v>
      </c>
      <c r="L110" s="3">
        <f t="shared" si="36"/>
        <v>0</v>
      </c>
      <c r="M110" s="3">
        <f t="shared" si="36"/>
        <v>0</v>
      </c>
      <c r="N110" s="3">
        <f t="shared" si="36"/>
        <v>0</v>
      </c>
      <c r="O110" s="3">
        <v>3744</v>
      </c>
      <c r="P110" s="3">
        <f t="shared" si="36"/>
        <v>745947</v>
      </c>
      <c r="Q110" s="3">
        <f t="shared" si="36"/>
        <v>745947</v>
      </c>
      <c r="R110" s="3">
        <f t="shared" si="36"/>
        <v>222178</v>
      </c>
      <c r="S110" s="3">
        <f t="shared" si="36"/>
        <v>9639</v>
      </c>
      <c r="T110" s="3">
        <f t="shared" si="36"/>
        <v>401511</v>
      </c>
      <c r="U110" s="3">
        <f t="shared" si="36"/>
        <v>47741</v>
      </c>
      <c r="V110" s="3">
        <f t="shared" si="36"/>
        <v>13707</v>
      </c>
      <c r="W110" s="3">
        <f t="shared" si="36"/>
        <v>0</v>
      </c>
      <c r="X110" s="3">
        <f t="shared" si="36"/>
        <v>51171</v>
      </c>
      <c r="Y110" s="3">
        <f t="shared" si="36"/>
        <v>0</v>
      </c>
      <c r="Z110" s="3">
        <f t="shared" si="36"/>
        <v>140246</v>
      </c>
      <c r="AA110" s="3">
        <f t="shared" si="36"/>
        <v>150894</v>
      </c>
      <c r="AB110" s="3">
        <f t="shared" si="36"/>
        <v>0</v>
      </c>
      <c r="AC110" s="3">
        <f t="shared" si="36"/>
        <v>0</v>
      </c>
      <c r="AD110" s="3">
        <f t="shared" si="36"/>
        <v>25575</v>
      </c>
      <c r="AE110" s="3">
        <f t="shared" si="36"/>
        <v>29</v>
      </c>
      <c r="AF110" s="3">
        <f t="shared" si="36"/>
        <v>0</v>
      </c>
    </row>
    <row r="111" spans="1:32" s="12" customFormat="1" ht="18.75" customHeight="1">
      <c r="A111" s="1"/>
      <c r="B111" s="1"/>
      <c r="C111" s="1"/>
      <c r="D111" s="2" t="s">
        <v>50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12" customFormat="1" ht="18.75" customHeight="1">
      <c r="A112" s="1">
        <f>A109+1</f>
        <v>71</v>
      </c>
      <c r="B112" s="1">
        <v>1</v>
      </c>
      <c r="C112" s="1">
        <v>218</v>
      </c>
      <c r="D112" s="2" t="s">
        <v>265</v>
      </c>
      <c r="E112" s="3">
        <f>F112+K112</f>
        <v>2918</v>
      </c>
      <c r="F112" s="3">
        <v>2918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980</v>
      </c>
      <c r="P112" s="3">
        <f>Q112+AB112</f>
        <v>158434</v>
      </c>
      <c r="Q112" s="3">
        <f>R112+S112+T112+U112+V112+W112+X112+Y112</f>
        <v>158434</v>
      </c>
      <c r="R112" s="3">
        <v>42586</v>
      </c>
      <c r="S112" s="3">
        <v>0</v>
      </c>
      <c r="T112" s="3">
        <v>80189</v>
      </c>
      <c r="U112" s="3">
        <v>14132</v>
      </c>
      <c r="V112" s="3">
        <v>4303</v>
      </c>
      <c r="W112" s="3">
        <v>0</v>
      </c>
      <c r="X112" s="3">
        <f>22224-5000</f>
        <v>17224</v>
      </c>
      <c r="Y112" s="3">
        <v>0</v>
      </c>
      <c r="Z112" s="3">
        <f>91172-29000</f>
        <v>62172</v>
      </c>
      <c r="AA112" s="3">
        <v>34138</v>
      </c>
      <c r="AB112" s="3">
        <v>0</v>
      </c>
      <c r="AC112" s="3">
        <v>0</v>
      </c>
      <c r="AD112" s="3">
        <v>7539</v>
      </c>
      <c r="AE112" s="3">
        <v>10</v>
      </c>
      <c r="AF112" s="3">
        <v>0</v>
      </c>
    </row>
    <row r="113" spans="1:32" s="12" customFormat="1" ht="18.75" customHeight="1">
      <c r="A113" s="1"/>
      <c r="B113" s="1"/>
      <c r="C113" s="1"/>
      <c r="D113" s="2" t="s">
        <v>51</v>
      </c>
      <c r="E113" s="3">
        <f>SUM(E112)</f>
        <v>2918</v>
      </c>
      <c r="F113" s="3">
        <f t="shared" ref="F113:AF113" si="37">SUM(F112)</f>
        <v>2918</v>
      </c>
      <c r="G113" s="3">
        <f t="shared" si="37"/>
        <v>0</v>
      </c>
      <c r="H113" s="3">
        <f t="shared" si="37"/>
        <v>0</v>
      </c>
      <c r="I113" s="3">
        <f t="shared" si="37"/>
        <v>0</v>
      </c>
      <c r="J113" s="3">
        <f t="shared" si="37"/>
        <v>0</v>
      </c>
      <c r="K113" s="3">
        <f t="shared" si="37"/>
        <v>0</v>
      </c>
      <c r="L113" s="3">
        <f t="shared" si="37"/>
        <v>0</v>
      </c>
      <c r="M113" s="3">
        <f t="shared" si="37"/>
        <v>0</v>
      </c>
      <c r="N113" s="3">
        <f t="shared" si="37"/>
        <v>0</v>
      </c>
      <c r="O113" s="3">
        <v>980</v>
      </c>
      <c r="P113" s="3">
        <f t="shared" si="37"/>
        <v>158434</v>
      </c>
      <c r="Q113" s="3">
        <f t="shared" si="37"/>
        <v>158434</v>
      </c>
      <c r="R113" s="3">
        <f t="shared" si="37"/>
        <v>42586</v>
      </c>
      <c r="S113" s="3">
        <f t="shared" si="37"/>
        <v>0</v>
      </c>
      <c r="T113" s="3">
        <f t="shared" si="37"/>
        <v>80189</v>
      </c>
      <c r="U113" s="3">
        <f t="shared" si="37"/>
        <v>14132</v>
      </c>
      <c r="V113" s="3">
        <f t="shared" si="37"/>
        <v>4303</v>
      </c>
      <c r="W113" s="3">
        <f t="shared" si="37"/>
        <v>0</v>
      </c>
      <c r="X113" s="3">
        <f t="shared" si="37"/>
        <v>17224</v>
      </c>
      <c r="Y113" s="3">
        <f t="shared" si="37"/>
        <v>0</v>
      </c>
      <c r="Z113" s="3">
        <f t="shared" si="37"/>
        <v>62172</v>
      </c>
      <c r="AA113" s="3">
        <f t="shared" si="37"/>
        <v>34138</v>
      </c>
      <c r="AB113" s="3">
        <f t="shared" si="37"/>
        <v>0</v>
      </c>
      <c r="AC113" s="3">
        <f t="shared" si="37"/>
        <v>0</v>
      </c>
      <c r="AD113" s="3">
        <f t="shared" si="37"/>
        <v>7539</v>
      </c>
      <c r="AE113" s="3">
        <f t="shared" si="37"/>
        <v>10</v>
      </c>
      <c r="AF113" s="3">
        <f t="shared" si="37"/>
        <v>0</v>
      </c>
    </row>
    <row r="114" spans="1:32" s="12" customFormat="1" ht="18.75" customHeight="1">
      <c r="A114" s="1"/>
      <c r="B114" s="1"/>
      <c r="C114" s="1"/>
      <c r="D114" s="2" t="s">
        <v>52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12" customFormat="1" ht="18.75" customHeight="1">
      <c r="A115" s="1">
        <f>A112+1</f>
        <v>72</v>
      </c>
      <c r="B115" s="1">
        <v>2</v>
      </c>
      <c r="C115" s="1">
        <v>404</v>
      </c>
      <c r="D115" s="2" t="s">
        <v>266</v>
      </c>
      <c r="E115" s="3">
        <f>F115+K115</f>
        <v>9319</v>
      </c>
      <c r="F115" s="3">
        <v>9319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4130</v>
      </c>
      <c r="P115" s="3">
        <f>Q115+AB115</f>
        <v>570668</v>
      </c>
      <c r="Q115" s="3">
        <f>R115+S115+T115+U115+V115+W115+X115+Y115</f>
        <v>570668</v>
      </c>
      <c r="R115" s="3">
        <v>197246</v>
      </c>
      <c r="S115" s="3">
        <v>5738</v>
      </c>
      <c r="T115" s="3">
        <v>234365</v>
      </c>
      <c r="U115" s="3">
        <v>42614</v>
      </c>
      <c r="V115" s="3">
        <v>16246</v>
      </c>
      <c r="W115" s="3">
        <v>0</v>
      </c>
      <c r="X115" s="3">
        <v>74459</v>
      </c>
      <c r="Y115" s="3">
        <v>0</v>
      </c>
      <c r="Z115" s="3">
        <v>316055</v>
      </c>
      <c r="AA115" s="3">
        <v>102941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</row>
    <row r="116" spans="1:32" s="12" customFormat="1" ht="18.75" customHeight="1">
      <c r="A116" s="1">
        <f>A115+1</f>
        <v>73</v>
      </c>
      <c r="B116" s="1">
        <v>1</v>
      </c>
      <c r="C116" s="1">
        <v>530</v>
      </c>
      <c r="D116" s="2" t="s">
        <v>267</v>
      </c>
      <c r="E116" s="3">
        <f>F116+K116</f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f>Q116+AB116</f>
        <v>0</v>
      </c>
      <c r="Q116" s="3">
        <f>R116+S116+T116+U116+V116+W116+X116+Y116</f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22732</v>
      </c>
      <c r="AE116" s="3">
        <v>54</v>
      </c>
      <c r="AF116" s="3">
        <v>0</v>
      </c>
    </row>
    <row r="117" spans="1:32" s="12" customFormat="1" ht="18.75" customHeight="1">
      <c r="A117" s="1"/>
      <c r="B117" s="1"/>
      <c r="C117" s="1"/>
      <c r="D117" s="2" t="s">
        <v>53</v>
      </c>
      <c r="E117" s="3">
        <f>SUM(E115:E116)</f>
        <v>9319</v>
      </c>
      <c r="F117" s="3">
        <f t="shared" ref="F117:AF117" si="38">SUM(F115:F116)</f>
        <v>9319</v>
      </c>
      <c r="G117" s="3">
        <f t="shared" si="38"/>
        <v>0</v>
      </c>
      <c r="H117" s="3">
        <f t="shared" si="38"/>
        <v>0</v>
      </c>
      <c r="I117" s="3">
        <f t="shared" si="38"/>
        <v>0</v>
      </c>
      <c r="J117" s="3">
        <f t="shared" si="38"/>
        <v>0</v>
      </c>
      <c r="K117" s="3">
        <f t="shared" si="38"/>
        <v>0</v>
      </c>
      <c r="L117" s="3">
        <f t="shared" si="38"/>
        <v>0</v>
      </c>
      <c r="M117" s="3">
        <f t="shared" si="38"/>
        <v>0</v>
      </c>
      <c r="N117" s="3">
        <f t="shared" si="38"/>
        <v>0</v>
      </c>
      <c r="O117" s="3">
        <v>4130</v>
      </c>
      <c r="P117" s="3">
        <f t="shared" si="38"/>
        <v>570668</v>
      </c>
      <c r="Q117" s="3">
        <f t="shared" si="38"/>
        <v>570668</v>
      </c>
      <c r="R117" s="3">
        <f t="shared" si="38"/>
        <v>197246</v>
      </c>
      <c r="S117" s="3">
        <f t="shared" si="38"/>
        <v>5738</v>
      </c>
      <c r="T117" s="3">
        <f t="shared" si="38"/>
        <v>234365</v>
      </c>
      <c r="U117" s="3">
        <f t="shared" si="38"/>
        <v>42614</v>
      </c>
      <c r="V117" s="3">
        <f t="shared" si="38"/>
        <v>16246</v>
      </c>
      <c r="W117" s="3">
        <f t="shared" si="38"/>
        <v>0</v>
      </c>
      <c r="X117" s="3">
        <f t="shared" si="38"/>
        <v>74459</v>
      </c>
      <c r="Y117" s="3">
        <f t="shared" si="38"/>
        <v>0</v>
      </c>
      <c r="Z117" s="3">
        <f t="shared" si="38"/>
        <v>316055</v>
      </c>
      <c r="AA117" s="3">
        <f t="shared" si="38"/>
        <v>102941</v>
      </c>
      <c r="AB117" s="3">
        <f t="shared" si="38"/>
        <v>0</v>
      </c>
      <c r="AC117" s="3">
        <f t="shared" si="38"/>
        <v>0</v>
      </c>
      <c r="AD117" s="3">
        <f t="shared" si="38"/>
        <v>22732</v>
      </c>
      <c r="AE117" s="3">
        <f t="shared" si="38"/>
        <v>54</v>
      </c>
      <c r="AF117" s="3">
        <f t="shared" si="38"/>
        <v>0</v>
      </c>
    </row>
    <row r="118" spans="1:32" s="12" customFormat="1" ht="18.75" customHeight="1">
      <c r="A118" s="1"/>
      <c r="B118" s="1"/>
      <c r="C118" s="1"/>
      <c r="D118" s="2" t="s">
        <v>54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12" customFormat="1" ht="18.75" customHeight="1">
      <c r="A119" s="1">
        <f>A116+1</f>
        <v>74</v>
      </c>
      <c r="B119" s="1">
        <v>2</v>
      </c>
      <c r="C119" s="1">
        <v>444</v>
      </c>
      <c r="D119" s="2" t="s">
        <v>150</v>
      </c>
      <c r="E119" s="3">
        <f>F119+K119</f>
        <v>6585</v>
      </c>
      <c r="F119" s="3">
        <v>6585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1700</v>
      </c>
      <c r="P119" s="3">
        <f>Q119+AB119</f>
        <v>422923</v>
      </c>
      <c r="Q119" s="3">
        <f>R119+S119+T119+U119+V119+W119+X119+Y119</f>
        <v>422923</v>
      </c>
      <c r="R119" s="3">
        <f>65875+1</f>
        <v>65876</v>
      </c>
      <c r="S119" s="3">
        <v>55223</v>
      </c>
      <c r="T119" s="3">
        <v>220497</v>
      </c>
      <c r="U119" s="3">
        <v>27063</v>
      </c>
      <c r="V119" s="3">
        <v>1126</v>
      </c>
      <c r="W119" s="3">
        <v>17024</v>
      </c>
      <c r="X119" s="3">
        <v>36114</v>
      </c>
      <c r="Y119" s="3">
        <v>0</v>
      </c>
      <c r="Z119" s="3">
        <v>154630</v>
      </c>
      <c r="AA119" s="3">
        <v>85537</v>
      </c>
      <c r="AB119" s="3">
        <v>0</v>
      </c>
      <c r="AC119" s="3">
        <v>0</v>
      </c>
      <c r="AD119" s="3">
        <v>14498</v>
      </c>
      <c r="AE119" s="3">
        <v>1</v>
      </c>
      <c r="AF119" s="3">
        <v>0</v>
      </c>
    </row>
    <row r="120" spans="1:32" s="12" customFormat="1" ht="18.75" customHeight="1">
      <c r="A120" s="1">
        <f>A119+1</f>
        <v>75</v>
      </c>
      <c r="B120" s="1">
        <v>2</v>
      </c>
      <c r="C120" s="1">
        <v>728</v>
      </c>
      <c r="D120" s="2" t="s">
        <v>151</v>
      </c>
      <c r="E120" s="3">
        <f>F120+K120</f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f>Q120+AB120</f>
        <v>1000</v>
      </c>
      <c r="Q120" s="3">
        <f>R120+S120+T120+U120+V120+W120+X120+Y120</f>
        <v>1000</v>
      </c>
      <c r="R120" s="3">
        <v>0</v>
      </c>
      <c r="S120" s="3">
        <v>0</v>
      </c>
      <c r="T120" s="3">
        <v>1000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500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</row>
    <row r="121" spans="1:32" s="12" customFormat="1" ht="18.75" customHeight="1">
      <c r="A121" s="1"/>
      <c r="B121" s="1"/>
      <c r="C121" s="1"/>
      <c r="D121" s="2" t="s">
        <v>55</v>
      </c>
      <c r="E121" s="3">
        <f>SUM(E119:E120)</f>
        <v>6585</v>
      </c>
      <c r="F121" s="3">
        <f t="shared" ref="F121:AF121" si="39">SUM(F119:F120)</f>
        <v>6585</v>
      </c>
      <c r="G121" s="3">
        <f t="shared" si="39"/>
        <v>0</v>
      </c>
      <c r="H121" s="3">
        <f t="shared" si="39"/>
        <v>0</v>
      </c>
      <c r="I121" s="3">
        <f t="shared" si="39"/>
        <v>0</v>
      </c>
      <c r="J121" s="3">
        <f t="shared" si="39"/>
        <v>0</v>
      </c>
      <c r="K121" s="3">
        <f t="shared" si="39"/>
        <v>0</v>
      </c>
      <c r="L121" s="3">
        <f t="shared" si="39"/>
        <v>0</v>
      </c>
      <c r="M121" s="3">
        <f t="shared" si="39"/>
        <v>0</v>
      </c>
      <c r="N121" s="3">
        <f t="shared" si="39"/>
        <v>0</v>
      </c>
      <c r="O121" s="3">
        <v>1700</v>
      </c>
      <c r="P121" s="3">
        <f t="shared" si="39"/>
        <v>423923</v>
      </c>
      <c r="Q121" s="3">
        <f t="shared" si="39"/>
        <v>423923</v>
      </c>
      <c r="R121" s="3">
        <f t="shared" si="39"/>
        <v>65876</v>
      </c>
      <c r="S121" s="3">
        <f t="shared" si="39"/>
        <v>55223</v>
      </c>
      <c r="T121" s="3">
        <f t="shared" si="39"/>
        <v>221497</v>
      </c>
      <c r="U121" s="3">
        <f t="shared" si="39"/>
        <v>27063</v>
      </c>
      <c r="V121" s="3">
        <f t="shared" si="39"/>
        <v>1126</v>
      </c>
      <c r="W121" s="3">
        <f t="shared" si="39"/>
        <v>17024</v>
      </c>
      <c r="X121" s="3">
        <f t="shared" si="39"/>
        <v>36114</v>
      </c>
      <c r="Y121" s="3">
        <f t="shared" si="39"/>
        <v>0</v>
      </c>
      <c r="Z121" s="3">
        <f t="shared" si="39"/>
        <v>154630</v>
      </c>
      <c r="AA121" s="3">
        <f t="shared" si="39"/>
        <v>86037</v>
      </c>
      <c r="AB121" s="3">
        <f t="shared" si="39"/>
        <v>0</v>
      </c>
      <c r="AC121" s="3">
        <f t="shared" si="39"/>
        <v>0</v>
      </c>
      <c r="AD121" s="3">
        <f t="shared" si="39"/>
        <v>14498</v>
      </c>
      <c r="AE121" s="3">
        <f t="shared" si="39"/>
        <v>1</v>
      </c>
      <c r="AF121" s="3">
        <f t="shared" si="39"/>
        <v>0</v>
      </c>
    </row>
    <row r="122" spans="1:32" s="12" customFormat="1" ht="18.75" customHeight="1">
      <c r="A122" s="1"/>
      <c r="B122" s="1"/>
      <c r="C122" s="1"/>
      <c r="D122" s="2" t="s">
        <v>56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12" customFormat="1" ht="18.75" customHeight="1">
      <c r="A123" s="1">
        <f>A120+1</f>
        <v>76</v>
      </c>
      <c r="B123" s="1">
        <v>2</v>
      </c>
      <c r="C123" s="1">
        <v>445</v>
      </c>
      <c r="D123" s="2" t="s">
        <v>152</v>
      </c>
      <c r="E123" s="3">
        <f>F123+K123</f>
        <v>3673</v>
      </c>
      <c r="F123" s="3">
        <v>3673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1800</v>
      </c>
      <c r="P123" s="3">
        <f>Q123+AB123</f>
        <v>264692</v>
      </c>
      <c r="Q123" s="3">
        <f>R123+S123+T123+U123+V123+W123+X123+Y123</f>
        <v>264692</v>
      </c>
      <c r="R123" s="3">
        <v>32155</v>
      </c>
      <c r="S123" s="3">
        <v>47740</v>
      </c>
      <c r="T123" s="3">
        <v>145773</v>
      </c>
      <c r="U123" s="3">
        <v>16940</v>
      </c>
      <c r="V123" s="3">
        <v>7228</v>
      </c>
      <c r="W123" s="3">
        <v>0</v>
      </c>
      <c r="X123" s="3">
        <v>14856</v>
      </c>
      <c r="Y123" s="3">
        <v>0</v>
      </c>
      <c r="Z123" s="3">
        <v>57749</v>
      </c>
      <c r="AA123" s="3">
        <v>53543</v>
      </c>
      <c r="AB123" s="3">
        <v>0</v>
      </c>
      <c r="AC123" s="3">
        <v>0</v>
      </c>
      <c r="AD123" s="3">
        <v>9075</v>
      </c>
      <c r="AE123" s="3">
        <v>11</v>
      </c>
      <c r="AF123" s="3">
        <v>0</v>
      </c>
    </row>
    <row r="124" spans="1:32" s="12" customFormat="1" ht="18.75" customHeight="1">
      <c r="A124" s="1"/>
      <c r="B124" s="1"/>
      <c r="C124" s="1"/>
      <c r="D124" s="2" t="s">
        <v>57</v>
      </c>
      <c r="E124" s="3">
        <f>SUM(E123)</f>
        <v>3673</v>
      </c>
      <c r="F124" s="3">
        <f t="shared" ref="F124:AF124" si="40">SUM(F123)</f>
        <v>3673</v>
      </c>
      <c r="G124" s="3">
        <f t="shared" si="40"/>
        <v>0</v>
      </c>
      <c r="H124" s="3">
        <f t="shared" si="40"/>
        <v>0</v>
      </c>
      <c r="I124" s="3">
        <f t="shared" si="40"/>
        <v>0</v>
      </c>
      <c r="J124" s="3">
        <f t="shared" si="40"/>
        <v>0</v>
      </c>
      <c r="K124" s="3">
        <f t="shared" si="40"/>
        <v>0</v>
      </c>
      <c r="L124" s="3">
        <f t="shared" si="40"/>
        <v>0</v>
      </c>
      <c r="M124" s="3">
        <f t="shared" si="40"/>
        <v>0</v>
      </c>
      <c r="N124" s="3">
        <f t="shared" si="40"/>
        <v>0</v>
      </c>
      <c r="O124" s="3">
        <v>1800</v>
      </c>
      <c r="P124" s="3">
        <f t="shared" si="40"/>
        <v>264692</v>
      </c>
      <c r="Q124" s="3">
        <f t="shared" si="40"/>
        <v>264692</v>
      </c>
      <c r="R124" s="3">
        <f t="shared" si="40"/>
        <v>32155</v>
      </c>
      <c r="S124" s="3">
        <f t="shared" si="40"/>
        <v>47740</v>
      </c>
      <c r="T124" s="3">
        <f t="shared" si="40"/>
        <v>145773</v>
      </c>
      <c r="U124" s="3">
        <f t="shared" si="40"/>
        <v>16940</v>
      </c>
      <c r="V124" s="3">
        <f t="shared" si="40"/>
        <v>7228</v>
      </c>
      <c r="W124" s="3">
        <f t="shared" si="40"/>
        <v>0</v>
      </c>
      <c r="X124" s="3">
        <f t="shared" si="40"/>
        <v>14856</v>
      </c>
      <c r="Y124" s="3">
        <f t="shared" si="40"/>
        <v>0</v>
      </c>
      <c r="Z124" s="3">
        <f t="shared" si="40"/>
        <v>57749</v>
      </c>
      <c r="AA124" s="3">
        <f t="shared" si="40"/>
        <v>53543</v>
      </c>
      <c r="AB124" s="3">
        <f t="shared" si="40"/>
        <v>0</v>
      </c>
      <c r="AC124" s="3">
        <f t="shared" si="40"/>
        <v>0</v>
      </c>
      <c r="AD124" s="3">
        <f t="shared" si="40"/>
        <v>9075</v>
      </c>
      <c r="AE124" s="3">
        <f t="shared" si="40"/>
        <v>11</v>
      </c>
      <c r="AF124" s="3">
        <f t="shared" si="40"/>
        <v>0</v>
      </c>
    </row>
    <row r="125" spans="1:32" s="12" customFormat="1" ht="18.75" customHeight="1">
      <c r="A125" s="1"/>
      <c r="B125" s="1"/>
      <c r="C125" s="1"/>
      <c r="D125" s="2" t="s">
        <v>58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12" customFormat="1" ht="18.75" customHeight="1">
      <c r="A126" s="1">
        <f>A123+1</f>
        <v>77</v>
      </c>
      <c r="B126" s="1">
        <v>3</v>
      </c>
      <c r="C126" s="1">
        <v>295</v>
      </c>
      <c r="D126" s="2" t="s">
        <v>268</v>
      </c>
      <c r="E126" s="3">
        <f>F126+K126</f>
        <v>11872</v>
      </c>
      <c r="F126" s="3">
        <v>11772</v>
      </c>
      <c r="G126" s="3">
        <v>200</v>
      </c>
      <c r="H126" s="3">
        <v>0</v>
      </c>
      <c r="I126" s="3">
        <v>0</v>
      </c>
      <c r="J126" s="3">
        <v>994</v>
      </c>
      <c r="K126" s="3">
        <v>100</v>
      </c>
      <c r="L126" s="3">
        <v>0</v>
      </c>
      <c r="M126" s="3">
        <v>100</v>
      </c>
      <c r="N126" s="3">
        <v>0</v>
      </c>
      <c r="O126" s="3">
        <f>3808-28</f>
        <v>3780</v>
      </c>
      <c r="P126" s="3">
        <f>Q126+AB126</f>
        <v>516485</v>
      </c>
      <c r="Q126" s="3">
        <f>R126+S126+T126+U126+V126+W126+X126+Y126</f>
        <v>516485</v>
      </c>
      <c r="R126" s="3">
        <v>124313</v>
      </c>
      <c r="S126" s="3">
        <v>5164</v>
      </c>
      <c r="T126" s="3">
        <v>317528</v>
      </c>
      <c r="U126" s="3">
        <v>46509</v>
      </c>
      <c r="V126" s="3">
        <v>3446</v>
      </c>
      <c r="W126" s="3">
        <v>0</v>
      </c>
      <c r="X126" s="3">
        <v>19525</v>
      </c>
      <c r="Y126" s="3">
        <v>0</v>
      </c>
      <c r="Z126" s="3">
        <f>58575-6508</f>
        <v>52067</v>
      </c>
      <c r="AA126" s="3">
        <v>112351</v>
      </c>
      <c r="AB126" s="3">
        <v>0</v>
      </c>
      <c r="AC126" s="3">
        <v>0</v>
      </c>
      <c r="AD126" s="3">
        <v>24810</v>
      </c>
      <c r="AE126" s="3">
        <v>48</v>
      </c>
      <c r="AF126" s="3">
        <v>0</v>
      </c>
    </row>
    <row r="127" spans="1:32" s="12" customFormat="1" ht="18.75" customHeight="1">
      <c r="A127" s="1"/>
      <c r="B127" s="1"/>
      <c r="C127" s="1"/>
      <c r="D127" s="2" t="s">
        <v>59</v>
      </c>
      <c r="E127" s="3">
        <f>SUM(E126)</f>
        <v>11872</v>
      </c>
      <c r="F127" s="3">
        <f t="shared" ref="F127:AF127" si="41">SUM(F126)</f>
        <v>11772</v>
      </c>
      <c r="G127" s="3">
        <f t="shared" si="41"/>
        <v>200</v>
      </c>
      <c r="H127" s="3">
        <f t="shared" si="41"/>
        <v>0</v>
      </c>
      <c r="I127" s="3">
        <f t="shared" si="41"/>
        <v>0</v>
      </c>
      <c r="J127" s="3">
        <f t="shared" si="41"/>
        <v>994</v>
      </c>
      <c r="K127" s="3">
        <f t="shared" si="41"/>
        <v>100</v>
      </c>
      <c r="L127" s="3">
        <f t="shared" si="41"/>
        <v>0</v>
      </c>
      <c r="M127" s="3">
        <f t="shared" si="41"/>
        <v>100</v>
      </c>
      <c r="N127" s="3">
        <f t="shared" si="41"/>
        <v>0</v>
      </c>
      <c r="O127" s="3">
        <f>3808-28</f>
        <v>3780</v>
      </c>
      <c r="P127" s="3">
        <f t="shared" si="41"/>
        <v>516485</v>
      </c>
      <c r="Q127" s="3">
        <f t="shared" si="41"/>
        <v>516485</v>
      </c>
      <c r="R127" s="3">
        <f t="shared" si="41"/>
        <v>124313</v>
      </c>
      <c r="S127" s="3">
        <f t="shared" si="41"/>
        <v>5164</v>
      </c>
      <c r="T127" s="3">
        <f t="shared" si="41"/>
        <v>317528</v>
      </c>
      <c r="U127" s="3">
        <f t="shared" si="41"/>
        <v>46509</v>
      </c>
      <c r="V127" s="3">
        <f t="shared" si="41"/>
        <v>3446</v>
      </c>
      <c r="W127" s="3">
        <f t="shared" si="41"/>
        <v>0</v>
      </c>
      <c r="X127" s="3">
        <f t="shared" si="41"/>
        <v>19525</v>
      </c>
      <c r="Y127" s="3">
        <f t="shared" si="41"/>
        <v>0</v>
      </c>
      <c r="Z127" s="3">
        <f t="shared" si="41"/>
        <v>52067</v>
      </c>
      <c r="AA127" s="3">
        <f t="shared" si="41"/>
        <v>112351</v>
      </c>
      <c r="AB127" s="3">
        <f t="shared" si="41"/>
        <v>0</v>
      </c>
      <c r="AC127" s="3">
        <f t="shared" si="41"/>
        <v>0</v>
      </c>
      <c r="AD127" s="3">
        <f t="shared" si="41"/>
        <v>24810</v>
      </c>
      <c r="AE127" s="3">
        <f t="shared" si="41"/>
        <v>48</v>
      </c>
      <c r="AF127" s="3">
        <f t="shared" si="41"/>
        <v>0</v>
      </c>
    </row>
    <row r="128" spans="1:32" s="12" customFormat="1" ht="18.75" customHeight="1">
      <c r="A128" s="1"/>
      <c r="B128" s="1"/>
      <c r="C128" s="1"/>
      <c r="D128" s="2" t="s">
        <v>60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12" customFormat="1" ht="18.75" customHeight="1">
      <c r="A129" s="1">
        <f>A126+1</f>
        <v>78</v>
      </c>
      <c r="B129" s="1">
        <v>2</v>
      </c>
      <c r="C129" s="1">
        <v>403</v>
      </c>
      <c r="D129" s="2" t="s">
        <v>153</v>
      </c>
      <c r="E129" s="3">
        <f>F129+K129</f>
        <v>3583</v>
      </c>
      <c r="F129" s="3">
        <f>3575+8</f>
        <v>3583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530</v>
      </c>
      <c r="P129" s="3">
        <f>Q129+AB129</f>
        <v>233299</v>
      </c>
      <c r="Q129" s="3">
        <f>R129+S129+T129+U129+V129+W129+X129+Y129</f>
        <v>233299</v>
      </c>
      <c r="R129" s="3">
        <v>73127</v>
      </c>
      <c r="S129" s="3">
        <v>0</v>
      </c>
      <c r="T129" s="3">
        <v>111177</v>
      </c>
      <c r="U129" s="3">
        <v>14929</v>
      </c>
      <c r="V129" s="3">
        <v>3685</v>
      </c>
      <c r="W129" s="3">
        <v>0</v>
      </c>
      <c r="X129" s="3">
        <v>30381</v>
      </c>
      <c r="Y129" s="3">
        <v>0</v>
      </c>
      <c r="Z129" s="3">
        <v>87407</v>
      </c>
      <c r="AA129" s="3">
        <v>47186</v>
      </c>
      <c r="AB129" s="3">
        <v>0</v>
      </c>
      <c r="AC129" s="3">
        <v>0</v>
      </c>
      <c r="AD129" s="3">
        <v>7998</v>
      </c>
      <c r="AE129" s="3">
        <v>0</v>
      </c>
      <c r="AF129" s="3">
        <v>0</v>
      </c>
    </row>
    <row r="130" spans="1:32" s="12" customFormat="1" ht="18.75" customHeight="1">
      <c r="A130" s="1"/>
      <c r="B130" s="1"/>
      <c r="C130" s="1"/>
      <c r="D130" s="2" t="s">
        <v>61</v>
      </c>
      <c r="E130" s="3">
        <f>SUM(E129)</f>
        <v>3583</v>
      </c>
      <c r="F130" s="3">
        <f t="shared" ref="F130:AF130" si="42">SUM(F129)</f>
        <v>3583</v>
      </c>
      <c r="G130" s="3">
        <f t="shared" si="42"/>
        <v>0</v>
      </c>
      <c r="H130" s="3">
        <f t="shared" si="42"/>
        <v>0</v>
      </c>
      <c r="I130" s="3">
        <f t="shared" si="42"/>
        <v>0</v>
      </c>
      <c r="J130" s="3">
        <f t="shared" si="42"/>
        <v>0</v>
      </c>
      <c r="K130" s="3">
        <f t="shared" si="42"/>
        <v>0</v>
      </c>
      <c r="L130" s="3">
        <f t="shared" si="42"/>
        <v>0</v>
      </c>
      <c r="M130" s="3">
        <f t="shared" si="42"/>
        <v>0</v>
      </c>
      <c r="N130" s="3">
        <f t="shared" si="42"/>
        <v>0</v>
      </c>
      <c r="O130" s="3">
        <v>530</v>
      </c>
      <c r="P130" s="3">
        <f t="shared" si="42"/>
        <v>233299</v>
      </c>
      <c r="Q130" s="3">
        <f t="shared" si="42"/>
        <v>233299</v>
      </c>
      <c r="R130" s="3">
        <f t="shared" si="42"/>
        <v>73127</v>
      </c>
      <c r="S130" s="3">
        <f t="shared" si="42"/>
        <v>0</v>
      </c>
      <c r="T130" s="3">
        <f t="shared" si="42"/>
        <v>111177</v>
      </c>
      <c r="U130" s="3">
        <f t="shared" si="42"/>
        <v>14929</v>
      </c>
      <c r="V130" s="3">
        <f t="shared" si="42"/>
        <v>3685</v>
      </c>
      <c r="W130" s="3">
        <f t="shared" si="42"/>
        <v>0</v>
      </c>
      <c r="X130" s="3">
        <f t="shared" si="42"/>
        <v>30381</v>
      </c>
      <c r="Y130" s="3">
        <f t="shared" si="42"/>
        <v>0</v>
      </c>
      <c r="Z130" s="3">
        <f t="shared" si="42"/>
        <v>87407</v>
      </c>
      <c r="AA130" s="3">
        <f t="shared" si="42"/>
        <v>47186</v>
      </c>
      <c r="AB130" s="3">
        <f t="shared" si="42"/>
        <v>0</v>
      </c>
      <c r="AC130" s="3">
        <f t="shared" si="42"/>
        <v>0</v>
      </c>
      <c r="AD130" s="3">
        <f t="shared" si="42"/>
        <v>7998</v>
      </c>
      <c r="AE130" s="3">
        <f t="shared" si="42"/>
        <v>0</v>
      </c>
      <c r="AF130" s="3">
        <f t="shared" si="42"/>
        <v>0</v>
      </c>
    </row>
    <row r="131" spans="1:32" s="12" customFormat="1" ht="18.75" customHeight="1">
      <c r="A131" s="1"/>
      <c r="B131" s="1"/>
      <c r="C131" s="1"/>
      <c r="D131" s="2" t="s">
        <v>62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12" customFormat="1" ht="18.75" customHeight="1">
      <c r="A132" s="1">
        <f>A129+1</f>
        <v>79</v>
      </c>
      <c r="B132" s="1">
        <v>2</v>
      </c>
      <c r="C132" s="1">
        <v>315</v>
      </c>
      <c r="D132" s="2" t="s">
        <v>269</v>
      </c>
      <c r="E132" s="3">
        <f>F132+K132</f>
        <v>7073</v>
      </c>
      <c r="F132" s="3">
        <v>7073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3100</v>
      </c>
      <c r="P132" s="3">
        <f>Q132+AB132</f>
        <v>495711</v>
      </c>
      <c r="Q132" s="3">
        <f>R132+S132+T132+U132+V132+W132+X132+Y132</f>
        <v>495711</v>
      </c>
      <c r="R132" s="3">
        <f>170443+1</f>
        <v>170444</v>
      </c>
      <c r="S132" s="3">
        <v>9181</v>
      </c>
      <c r="T132" s="3">
        <v>232712</v>
      </c>
      <c r="U132" s="3">
        <v>37486</v>
      </c>
      <c r="V132" s="3">
        <v>6686</v>
      </c>
      <c r="W132" s="3">
        <v>259</v>
      </c>
      <c r="X132" s="3">
        <v>38943</v>
      </c>
      <c r="Y132" s="3">
        <v>0</v>
      </c>
      <c r="Z132" s="3">
        <v>219346</v>
      </c>
      <c r="AA132" s="3">
        <v>90552</v>
      </c>
      <c r="AB132" s="3">
        <v>0</v>
      </c>
      <c r="AC132" s="3">
        <v>0</v>
      </c>
      <c r="AD132" s="3">
        <v>19996</v>
      </c>
      <c r="AE132" s="3">
        <v>36</v>
      </c>
      <c r="AF132" s="3">
        <v>0</v>
      </c>
    </row>
    <row r="133" spans="1:32" s="12" customFormat="1" ht="18.75" customHeight="1">
      <c r="A133" s="1">
        <f>A132+1</f>
        <v>80</v>
      </c>
      <c r="B133" s="1">
        <v>1</v>
      </c>
      <c r="C133" s="1">
        <v>647</v>
      </c>
      <c r="D133" s="2" t="s">
        <v>154</v>
      </c>
      <c r="E133" s="3">
        <f>F133+K133</f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f>Q133+AB133</f>
        <v>14216</v>
      </c>
      <c r="Q133" s="3">
        <f>R133+S133+T133+U133+V133+W133+X133+Y133</f>
        <v>14216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2031</v>
      </c>
      <c r="X133" s="3">
        <v>12185</v>
      </c>
      <c r="Y133" s="3">
        <v>0</v>
      </c>
      <c r="Z133" s="3">
        <v>39600</v>
      </c>
      <c r="AA133" s="3">
        <v>8123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</row>
    <row r="134" spans="1:32" s="12" customFormat="1" ht="18.75" customHeight="1">
      <c r="A134" s="1">
        <f>A133+1</f>
        <v>81</v>
      </c>
      <c r="B134" s="1">
        <v>0</v>
      </c>
      <c r="C134" s="1">
        <v>770</v>
      </c>
      <c r="D134" s="2" t="s">
        <v>185</v>
      </c>
      <c r="E134" s="3">
        <f>F134+K134</f>
        <v>0</v>
      </c>
      <c r="F134" s="3"/>
      <c r="G134" s="3"/>
      <c r="H134" s="3"/>
      <c r="I134" s="3"/>
      <c r="J134" s="3"/>
      <c r="K134" s="3"/>
      <c r="L134" s="3"/>
      <c r="M134" s="3"/>
      <c r="N134" s="3"/>
      <c r="O134" s="3">
        <v>0</v>
      </c>
      <c r="P134" s="3">
        <f>Q134+AB134</f>
        <v>0</v>
      </c>
      <c r="Q134" s="3">
        <f>R134+S134+T134+U134+V134+W134+X134+Y134</f>
        <v>0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12" customFormat="1" ht="18.75" customHeight="1">
      <c r="A135" s="1"/>
      <c r="B135" s="1"/>
      <c r="C135" s="1"/>
      <c r="D135" s="2" t="s">
        <v>63</v>
      </c>
      <c r="E135" s="3">
        <f>SUM(E132:E134)</f>
        <v>7073</v>
      </c>
      <c r="F135" s="3">
        <f t="shared" ref="F135:AF135" si="43">SUM(F132:F134)</f>
        <v>7073</v>
      </c>
      <c r="G135" s="3">
        <f t="shared" si="43"/>
        <v>0</v>
      </c>
      <c r="H135" s="3">
        <f t="shared" si="43"/>
        <v>0</v>
      </c>
      <c r="I135" s="3">
        <f t="shared" si="43"/>
        <v>0</v>
      </c>
      <c r="J135" s="3">
        <f t="shared" si="43"/>
        <v>0</v>
      </c>
      <c r="K135" s="3">
        <f t="shared" si="43"/>
        <v>0</v>
      </c>
      <c r="L135" s="3">
        <f t="shared" si="43"/>
        <v>0</v>
      </c>
      <c r="M135" s="3">
        <f t="shared" si="43"/>
        <v>0</v>
      </c>
      <c r="N135" s="3">
        <f t="shared" si="43"/>
        <v>0</v>
      </c>
      <c r="O135" s="3">
        <v>3100</v>
      </c>
      <c r="P135" s="3">
        <f t="shared" si="43"/>
        <v>509927</v>
      </c>
      <c r="Q135" s="3">
        <f t="shared" si="43"/>
        <v>509927</v>
      </c>
      <c r="R135" s="3">
        <f t="shared" si="43"/>
        <v>170444</v>
      </c>
      <c r="S135" s="3">
        <f t="shared" si="43"/>
        <v>9181</v>
      </c>
      <c r="T135" s="3">
        <f t="shared" si="43"/>
        <v>232712</v>
      </c>
      <c r="U135" s="3">
        <f t="shared" si="43"/>
        <v>37486</v>
      </c>
      <c r="V135" s="3">
        <f t="shared" si="43"/>
        <v>6686</v>
      </c>
      <c r="W135" s="3">
        <f t="shared" si="43"/>
        <v>2290</v>
      </c>
      <c r="X135" s="3">
        <f t="shared" si="43"/>
        <v>51128</v>
      </c>
      <c r="Y135" s="3">
        <f t="shared" si="43"/>
        <v>0</v>
      </c>
      <c r="Z135" s="3">
        <f t="shared" si="43"/>
        <v>258946</v>
      </c>
      <c r="AA135" s="3">
        <f t="shared" si="43"/>
        <v>98675</v>
      </c>
      <c r="AB135" s="3">
        <f t="shared" si="43"/>
        <v>0</v>
      </c>
      <c r="AC135" s="3">
        <f t="shared" si="43"/>
        <v>0</v>
      </c>
      <c r="AD135" s="3">
        <f t="shared" si="43"/>
        <v>19996</v>
      </c>
      <c r="AE135" s="3">
        <f t="shared" si="43"/>
        <v>36</v>
      </c>
      <c r="AF135" s="3">
        <f t="shared" si="43"/>
        <v>0</v>
      </c>
    </row>
    <row r="136" spans="1:32" s="12" customFormat="1" ht="18.75" customHeight="1">
      <c r="A136" s="1"/>
      <c r="B136" s="1"/>
      <c r="C136" s="1"/>
      <c r="D136" s="2" t="s">
        <v>64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12" customFormat="1" ht="18.75" customHeight="1">
      <c r="A137" s="1">
        <f>A134+1</f>
        <v>82</v>
      </c>
      <c r="B137" s="1">
        <v>3</v>
      </c>
      <c r="C137" s="1">
        <v>79</v>
      </c>
      <c r="D137" s="2" t="s">
        <v>65</v>
      </c>
      <c r="E137" s="3">
        <f t="shared" ref="E137:E168" si="44">F137+K137</f>
        <v>27453</v>
      </c>
      <c r="F137" s="3">
        <v>27453</v>
      </c>
      <c r="G137" s="3">
        <v>423</v>
      </c>
      <c r="H137" s="3">
        <v>0</v>
      </c>
      <c r="I137" s="3">
        <v>0</v>
      </c>
      <c r="J137" s="3">
        <v>760</v>
      </c>
      <c r="K137" s="3">
        <v>0</v>
      </c>
      <c r="L137" s="3">
        <v>0</v>
      </c>
      <c r="M137" s="3">
        <v>0</v>
      </c>
      <c r="N137" s="3">
        <v>0</v>
      </c>
      <c r="O137" s="3">
        <v>8377</v>
      </c>
      <c r="P137" s="3">
        <f t="shared" ref="P137:P200" si="45">Q137+AB137</f>
        <v>707083</v>
      </c>
      <c r="Q137" s="3">
        <f t="shared" ref="Q137:Q200" si="46">R137+S137+T137+U137+V137+W137+X137+Y137</f>
        <v>707083</v>
      </c>
      <c r="R137" s="3">
        <v>291193</v>
      </c>
      <c r="S137" s="3">
        <v>32868</v>
      </c>
      <c r="T137" s="3">
        <v>284151</v>
      </c>
      <c r="U137" s="3">
        <v>62525</v>
      </c>
      <c r="V137" s="3">
        <v>6741</v>
      </c>
      <c r="W137" s="3">
        <v>0</v>
      </c>
      <c r="X137" s="3">
        <v>29605</v>
      </c>
      <c r="Y137" s="3">
        <v>0</v>
      </c>
      <c r="Z137" s="3">
        <v>193503</v>
      </c>
      <c r="AA137" s="3">
        <v>104585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</row>
    <row r="138" spans="1:32" s="12" customFormat="1" ht="18.75" customHeight="1">
      <c r="A138" s="1">
        <f>A137+1</f>
        <v>83</v>
      </c>
      <c r="B138" s="1">
        <v>2</v>
      </c>
      <c r="C138" s="1">
        <v>91</v>
      </c>
      <c r="D138" s="2" t="s">
        <v>270</v>
      </c>
      <c r="E138" s="3">
        <f t="shared" si="44"/>
        <v>2538</v>
      </c>
      <c r="F138" s="3">
        <v>2538</v>
      </c>
      <c r="G138" s="3">
        <v>0</v>
      </c>
      <c r="H138" s="3">
        <v>785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3043</v>
      </c>
      <c r="P138" s="3">
        <f t="shared" si="45"/>
        <v>490910</v>
      </c>
      <c r="Q138" s="3">
        <f t="shared" si="46"/>
        <v>490910</v>
      </c>
      <c r="R138" s="3">
        <f>198212+600</f>
        <v>198812</v>
      </c>
      <c r="S138" s="3">
        <v>4680</v>
      </c>
      <c r="T138" s="3">
        <v>230037</v>
      </c>
      <c r="U138" s="3">
        <v>34145</v>
      </c>
      <c r="V138" s="3">
        <v>5825</v>
      </c>
      <c r="W138" s="3">
        <v>0</v>
      </c>
      <c r="X138" s="3">
        <v>17411</v>
      </c>
      <c r="Y138" s="3">
        <v>0</v>
      </c>
      <c r="Z138" s="3">
        <v>110591</v>
      </c>
      <c r="AA138" s="3">
        <v>82483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</row>
    <row r="139" spans="1:32" s="12" customFormat="1" ht="18.75" customHeight="1">
      <c r="A139" s="1">
        <f t="shared" ref="A139:A202" si="47">A138+1</f>
        <v>84</v>
      </c>
      <c r="B139" s="1">
        <v>3</v>
      </c>
      <c r="C139" s="1">
        <v>456</v>
      </c>
      <c r="D139" s="2" t="s">
        <v>271</v>
      </c>
      <c r="E139" s="3">
        <f t="shared" si="44"/>
        <v>46865</v>
      </c>
      <c r="F139" s="3">
        <f>46062+1</f>
        <v>46063</v>
      </c>
      <c r="G139" s="3">
        <v>1409</v>
      </c>
      <c r="H139" s="3">
        <v>1630</v>
      </c>
      <c r="I139" s="3">
        <v>0</v>
      </c>
      <c r="J139" s="3">
        <v>160</v>
      </c>
      <c r="K139" s="3">
        <v>802</v>
      </c>
      <c r="L139" s="3">
        <v>0</v>
      </c>
      <c r="M139" s="3">
        <v>802</v>
      </c>
      <c r="N139" s="3">
        <v>0</v>
      </c>
      <c r="O139" s="3">
        <f>7399+170</f>
        <v>7569</v>
      </c>
      <c r="P139" s="3">
        <f t="shared" si="45"/>
        <v>936305</v>
      </c>
      <c r="Q139" s="3">
        <f t="shared" si="46"/>
        <v>936305</v>
      </c>
      <c r="R139" s="3">
        <v>219087</v>
      </c>
      <c r="S139" s="3">
        <v>28000</v>
      </c>
      <c r="T139" s="3">
        <v>604325</v>
      </c>
      <c r="U139" s="3">
        <v>83389</v>
      </c>
      <c r="V139" s="3">
        <v>1504</v>
      </c>
      <c r="W139" s="3">
        <v>0</v>
      </c>
      <c r="X139" s="3">
        <v>0</v>
      </c>
      <c r="Y139" s="3">
        <v>0</v>
      </c>
      <c r="Z139" s="3">
        <v>1955</v>
      </c>
      <c r="AA139" s="3">
        <v>201442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</row>
    <row r="140" spans="1:32" s="12" customFormat="1" ht="18.75" customHeight="1">
      <c r="A140" s="1">
        <f t="shared" si="47"/>
        <v>85</v>
      </c>
      <c r="B140" s="1">
        <v>3</v>
      </c>
      <c r="C140" s="1">
        <v>93</v>
      </c>
      <c r="D140" s="2" t="s">
        <v>66</v>
      </c>
      <c r="E140" s="3">
        <f t="shared" si="44"/>
        <v>9630</v>
      </c>
      <c r="F140" s="3">
        <v>9630</v>
      </c>
      <c r="G140" s="3">
        <v>10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2000</v>
      </c>
      <c r="P140" s="3">
        <f t="shared" si="45"/>
        <v>477550</v>
      </c>
      <c r="Q140" s="3">
        <f t="shared" si="46"/>
        <v>477550</v>
      </c>
      <c r="R140" s="3">
        <v>93570</v>
      </c>
      <c r="S140" s="3">
        <v>52575</v>
      </c>
      <c r="T140" s="3">
        <v>289529</v>
      </c>
      <c r="U140" s="3">
        <v>40134</v>
      </c>
      <c r="V140" s="3">
        <v>417</v>
      </c>
      <c r="W140" s="3">
        <v>0</v>
      </c>
      <c r="X140" s="3">
        <v>1325</v>
      </c>
      <c r="Y140" s="3">
        <v>0</v>
      </c>
      <c r="Z140" s="3">
        <v>8367</v>
      </c>
      <c r="AA140" s="3">
        <v>96951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</row>
    <row r="141" spans="1:32" s="12" customFormat="1" ht="18.75" customHeight="1">
      <c r="A141" s="1">
        <f t="shared" si="47"/>
        <v>86</v>
      </c>
      <c r="B141" s="1">
        <v>3</v>
      </c>
      <c r="C141" s="1">
        <v>85</v>
      </c>
      <c r="D141" s="2" t="s">
        <v>272</v>
      </c>
      <c r="E141" s="3">
        <f t="shared" si="44"/>
        <v>19962</v>
      </c>
      <c r="F141" s="3">
        <v>19962</v>
      </c>
      <c r="G141" s="3">
        <v>170</v>
      </c>
      <c r="H141" s="3">
        <v>0</v>
      </c>
      <c r="I141" s="3">
        <v>0</v>
      </c>
      <c r="J141" s="3">
        <v>758</v>
      </c>
      <c r="K141" s="3">
        <v>0</v>
      </c>
      <c r="L141" s="3">
        <v>0</v>
      </c>
      <c r="M141" s="3">
        <v>0</v>
      </c>
      <c r="N141" s="3">
        <v>0</v>
      </c>
      <c r="O141" s="3">
        <v>5500</v>
      </c>
      <c r="P141" s="3">
        <f t="shared" si="45"/>
        <v>778497</v>
      </c>
      <c r="Q141" s="3">
        <f t="shared" si="46"/>
        <v>778497</v>
      </c>
      <c r="R141" s="3">
        <f>243160-600</f>
        <v>242560</v>
      </c>
      <c r="S141" s="3">
        <v>24747</v>
      </c>
      <c r="T141" s="3">
        <v>431199</v>
      </c>
      <c r="U141" s="3">
        <v>61860</v>
      </c>
      <c r="V141" s="3">
        <v>1030</v>
      </c>
      <c r="W141" s="3">
        <v>0</v>
      </c>
      <c r="X141" s="3">
        <v>17101</v>
      </c>
      <c r="Y141" s="3">
        <v>0</v>
      </c>
      <c r="Z141" s="3">
        <v>103636</v>
      </c>
      <c r="AA141" s="3">
        <v>149433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</row>
    <row r="142" spans="1:32" s="12" customFormat="1" ht="18.75" customHeight="1">
      <c r="A142" s="1">
        <f t="shared" si="47"/>
        <v>87</v>
      </c>
      <c r="B142" s="1">
        <v>3</v>
      </c>
      <c r="C142" s="1">
        <v>88</v>
      </c>
      <c r="D142" s="2" t="s">
        <v>67</v>
      </c>
      <c r="E142" s="3">
        <f t="shared" si="44"/>
        <v>12749</v>
      </c>
      <c r="F142" s="3">
        <v>12299</v>
      </c>
      <c r="G142" s="3">
        <v>576</v>
      </c>
      <c r="H142" s="3">
        <v>0</v>
      </c>
      <c r="I142" s="3">
        <v>0</v>
      </c>
      <c r="J142" s="3">
        <v>1000</v>
      </c>
      <c r="K142" s="3">
        <v>450</v>
      </c>
      <c r="L142" s="3">
        <v>450</v>
      </c>
      <c r="M142" s="3">
        <v>0</v>
      </c>
      <c r="N142" s="3">
        <v>0</v>
      </c>
      <c r="O142" s="3">
        <v>3878</v>
      </c>
      <c r="P142" s="3">
        <f t="shared" si="45"/>
        <v>205859</v>
      </c>
      <c r="Q142" s="3">
        <f t="shared" si="46"/>
        <v>205859</v>
      </c>
      <c r="R142" s="3">
        <v>3702</v>
      </c>
      <c r="S142" s="3">
        <v>41963</v>
      </c>
      <c r="T142" s="3">
        <v>127785</v>
      </c>
      <c r="U142" s="3">
        <v>0</v>
      </c>
      <c r="V142" s="3">
        <v>3000</v>
      </c>
      <c r="W142" s="3">
        <v>0</v>
      </c>
      <c r="X142" s="3">
        <v>29409</v>
      </c>
      <c r="Y142" s="3">
        <v>0</v>
      </c>
      <c r="Z142" s="3">
        <v>172541</v>
      </c>
      <c r="AA142" s="3">
        <v>78597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</row>
    <row r="143" spans="1:32" s="12" customFormat="1" ht="18.75" customHeight="1">
      <c r="A143" s="1">
        <f t="shared" si="47"/>
        <v>88</v>
      </c>
      <c r="B143" s="1">
        <v>3</v>
      </c>
      <c r="C143" s="1">
        <v>94</v>
      </c>
      <c r="D143" s="2" t="s">
        <v>155</v>
      </c>
      <c r="E143" s="3">
        <f t="shared" si="44"/>
        <v>27817</v>
      </c>
      <c r="F143" s="3">
        <v>27667</v>
      </c>
      <c r="G143" s="3">
        <v>165</v>
      </c>
      <c r="H143" s="3">
        <v>0</v>
      </c>
      <c r="I143" s="3">
        <v>0</v>
      </c>
      <c r="J143" s="3">
        <v>1612</v>
      </c>
      <c r="K143" s="3">
        <v>150</v>
      </c>
      <c r="L143" s="3">
        <v>0</v>
      </c>
      <c r="M143" s="3">
        <v>150</v>
      </c>
      <c r="N143" s="3">
        <v>0</v>
      </c>
      <c r="O143" s="3">
        <v>5023</v>
      </c>
      <c r="P143" s="3">
        <f t="shared" si="45"/>
        <v>732536</v>
      </c>
      <c r="Q143" s="3">
        <f t="shared" si="46"/>
        <v>732536</v>
      </c>
      <c r="R143" s="3">
        <f>221100+2</f>
        <v>221102</v>
      </c>
      <c r="S143" s="3">
        <v>26298</v>
      </c>
      <c r="T143" s="3">
        <v>425671</v>
      </c>
      <c r="U143" s="3">
        <v>58855</v>
      </c>
      <c r="V143" s="3">
        <v>260</v>
      </c>
      <c r="W143" s="3">
        <v>0</v>
      </c>
      <c r="X143" s="3">
        <v>350</v>
      </c>
      <c r="Y143" s="3">
        <v>0</v>
      </c>
      <c r="Z143" s="3">
        <v>3896</v>
      </c>
      <c r="AA143" s="3">
        <v>142007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</row>
    <row r="144" spans="1:32" s="12" customFormat="1" ht="18.75" customHeight="1">
      <c r="A144" s="1">
        <f t="shared" si="47"/>
        <v>89</v>
      </c>
      <c r="B144" s="1">
        <v>3</v>
      </c>
      <c r="C144" s="1">
        <v>95</v>
      </c>
      <c r="D144" s="2" t="s">
        <v>156</v>
      </c>
      <c r="E144" s="3">
        <f t="shared" si="44"/>
        <v>16914</v>
      </c>
      <c r="F144" s="3">
        <v>16914</v>
      </c>
      <c r="G144" s="3">
        <v>182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3650</v>
      </c>
      <c r="P144" s="3">
        <f t="shared" si="45"/>
        <v>276467</v>
      </c>
      <c r="Q144" s="3">
        <f t="shared" si="46"/>
        <v>276467</v>
      </c>
      <c r="R144" s="3">
        <v>54325</v>
      </c>
      <c r="S144" s="3">
        <v>63156</v>
      </c>
      <c r="T144" s="3">
        <v>139708</v>
      </c>
      <c r="U144" s="3">
        <v>19278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46569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</row>
    <row r="145" spans="1:32" s="12" customFormat="1" ht="18.75" customHeight="1">
      <c r="A145" s="1">
        <f t="shared" si="47"/>
        <v>90</v>
      </c>
      <c r="B145" s="1">
        <v>2</v>
      </c>
      <c r="C145" s="1">
        <v>86</v>
      </c>
      <c r="D145" s="2" t="s">
        <v>273</v>
      </c>
      <c r="E145" s="3">
        <f t="shared" si="44"/>
        <v>11876</v>
      </c>
      <c r="F145" s="3">
        <v>11876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4490</v>
      </c>
      <c r="P145" s="3">
        <f t="shared" si="45"/>
        <v>610169</v>
      </c>
      <c r="Q145" s="3">
        <f t="shared" si="46"/>
        <v>610169</v>
      </c>
      <c r="R145" s="3">
        <v>124254</v>
      </c>
      <c r="S145" s="3">
        <v>128977</v>
      </c>
      <c r="T145" s="3">
        <v>312782</v>
      </c>
      <c r="U145" s="3">
        <v>43281</v>
      </c>
      <c r="V145" s="3">
        <v>0</v>
      </c>
      <c r="W145" s="3">
        <v>0</v>
      </c>
      <c r="X145" s="3">
        <v>875</v>
      </c>
      <c r="Y145" s="3">
        <v>0</v>
      </c>
      <c r="Z145" s="3">
        <v>3503</v>
      </c>
      <c r="AA145" s="3">
        <v>104552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</row>
    <row r="146" spans="1:32" s="12" customFormat="1" ht="18.75" customHeight="1">
      <c r="A146" s="1">
        <f t="shared" si="47"/>
        <v>91</v>
      </c>
      <c r="B146" s="1">
        <v>3</v>
      </c>
      <c r="C146" s="1">
        <v>413</v>
      </c>
      <c r="D146" s="2" t="s">
        <v>274</v>
      </c>
      <c r="E146" s="3">
        <f t="shared" si="44"/>
        <v>7988</v>
      </c>
      <c r="F146" s="3">
        <v>7988</v>
      </c>
      <c r="G146" s="3">
        <v>366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3500</v>
      </c>
      <c r="P146" s="3">
        <f t="shared" si="45"/>
        <v>466694</v>
      </c>
      <c r="Q146" s="3">
        <f t="shared" si="46"/>
        <v>466694</v>
      </c>
      <c r="R146" s="3">
        <v>181198</v>
      </c>
      <c r="S146" s="3">
        <v>18360</v>
      </c>
      <c r="T146" s="3">
        <v>217987</v>
      </c>
      <c r="U146" s="3">
        <v>31968</v>
      </c>
      <c r="V146" s="3">
        <v>3500</v>
      </c>
      <c r="W146" s="3">
        <v>0</v>
      </c>
      <c r="X146" s="3">
        <v>13681</v>
      </c>
      <c r="Y146" s="3">
        <v>0</v>
      </c>
      <c r="Z146" s="3">
        <v>85585</v>
      </c>
      <c r="AA146" s="3">
        <v>77223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</row>
    <row r="147" spans="1:32" s="12" customFormat="1" ht="18.75" customHeight="1">
      <c r="A147" s="1">
        <f t="shared" si="47"/>
        <v>92</v>
      </c>
      <c r="B147" s="1">
        <v>3</v>
      </c>
      <c r="C147" s="1">
        <v>440</v>
      </c>
      <c r="D147" s="2" t="s">
        <v>275</v>
      </c>
      <c r="E147" s="3">
        <f t="shared" si="44"/>
        <v>18258</v>
      </c>
      <c r="F147" s="3">
        <v>18138</v>
      </c>
      <c r="G147" s="3">
        <v>1124</v>
      </c>
      <c r="H147" s="3">
        <v>342</v>
      </c>
      <c r="I147" s="3">
        <v>0</v>
      </c>
      <c r="J147" s="3">
        <v>3671</v>
      </c>
      <c r="K147" s="3">
        <v>120</v>
      </c>
      <c r="L147" s="3">
        <v>0</v>
      </c>
      <c r="M147" s="3">
        <v>120</v>
      </c>
      <c r="N147" s="3">
        <v>0</v>
      </c>
      <c r="O147" s="3">
        <v>7160</v>
      </c>
      <c r="P147" s="3">
        <f t="shared" si="45"/>
        <v>459530</v>
      </c>
      <c r="Q147" s="3">
        <f t="shared" si="46"/>
        <v>459530</v>
      </c>
      <c r="R147" s="3">
        <v>147109</v>
      </c>
      <c r="S147" s="3">
        <v>6006</v>
      </c>
      <c r="T147" s="3">
        <v>230195</v>
      </c>
      <c r="U147" s="3">
        <v>33443</v>
      </c>
      <c r="V147" s="3">
        <v>351</v>
      </c>
      <c r="W147" s="3">
        <v>0</v>
      </c>
      <c r="X147" s="3">
        <v>42426</v>
      </c>
      <c r="Y147" s="3">
        <v>0</v>
      </c>
      <c r="Z147" s="3">
        <v>234333</v>
      </c>
      <c r="AA147" s="3">
        <v>100961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</row>
    <row r="148" spans="1:32" s="12" customFormat="1" ht="18.75" customHeight="1">
      <c r="A148" s="1">
        <f t="shared" si="47"/>
        <v>93</v>
      </c>
      <c r="B148" s="1">
        <v>2</v>
      </c>
      <c r="C148" s="1">
        <v>99</v>
      </c>
      <c r="D148" s="2" t="s">
        <v>68</v>
      </c>
      <c r="E148" s="3">
        <f t="shared" si="44"/>
        <v>4663</v>
      </c>
      <c r="F148" s="3">
        <v>4663</v>
      </c>
      <c r="G148" s="3">
        <v>12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2219</v>
      </c>
      <c r="P148" s="3">
        <f t="shared" si="45"/>
        <v>518117</v>
      </c>
      <c r="Q148" s="3">
        <f t="shared" si="46"/>
        <v>518117</v>
      </c>
      <c r="R148" s="3">
        <v>246595</v>
      </c>
      <c r="S148" s="3">
        <v>12724</v>
      </c>
      <c r="T148" s="3">
        <v>168968</v>
      </c>
      <c r="U148" s="3">
        <v>27881</v>
      </c>
      <c r="V148" s="3">
        <v>28862</v>
      </c>
      <c r="W148" s="3">
        <v>0</v>
      </c>
      <c r="X148" s="3">
        <v>33087</v>
      </c>
      <c r="Y148" s="3">
        <v>0</v>
      </c>
      <c r="Z148" s="3">
        <v>125000</v>
      </c>
      <c r="AA148" s="3">
        <v>67352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</row>
    <row r="149" spans="1:32" s="12" customFormat="1" ht="18.75" customHeight="1">
      <c r="A149" s="1">
        <f t="shared" si="47"/>
        <v>94</v>
      </c>
      <c r="B149" s="1">
        <v>2</v>
      </c>
      <c r="C149" s="1">
        <v>439</v>
      </c>
      <c r="D149" s="2" t="s">
        <v>69</v>
      </c>
      <c r="E149" s="3">
        <f t="shared" si="44"/>
        <v>2692</v>
      </c>
      <c r="F149" s="3">
        <v>2692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1127</v>
      </c>
      <c r="P149" s="3">
        <f t="shared" si="45"/>
        <v>295724</v>
      </c>
      <c r="Q149" s="3">
        <f t="shared" si="46"/>
        <v>295724</v>
      </c>
      <c r="R149" s="3">
        <v>192023</v>
      </c>
      <c r="S149" s="3">
        <v>2200</v>
      </c>
      <c r="T149" s="3">
        <v>83289</v>
      </c>
      <c r="U149" s="3">
        <v>11980</v>
      </c>
      <c r="V149" s="3">
        <v>2700</v>
      </c>
      <c r="W149" s="3">
        <v>0</v>
      </c>
      <c r="X149" s="3">
        <v>3532</v>
      </c>
      <c r="Y149" s="3">
        <v>0</v>
      </c>
      <c r="Z149" s="3">
        <v>36129</v>
      </c>
      <c r="AA149" s="3">
        <v>28940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</row>
    <row r="150" spans="1:32" s="12" customFormat="1" ht="18.75" customHeight="1">
      <c r="A150" s="1">
        <f t="shared" si="47"/>
        <v>95</v>
      </c>
      <c r="B150" s="1">
        <v>3</v>
      </c>
      <c r="C150" s="1">
        <v>90</v>
      </c>
      <c r="D150" s="2" t="s">
        <v>157</v>
      </c>
      <c r="E150" s="3">
        <f t="shared" si="44"/>
        <v>8950</v>
      </c>
      <c r="F150" s="3">
        <v>8950</v>
      </c>
      <c r="G150" s="3">
        <v>158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2800</v>
      </c>
      <c r="P150" s="3">
        <f t="shared" si="45"/>
        <v>313855</v>
      </c>
      <c r="Q150" s="3">
        <f t="shared" si="46"/>
        <v>313855</v>
      </c>
      <c r="R150" s="3">
        <v>151199</v>
      </c>
      <c r="S150" s="3">
        <v>0</v>
      </c>
      <c r="T150" s="3">
        <v>109871</v>
      </c>
      <c r="U150" s="3">
        <v>17438</v>
      </c>
      <c r="V150" s="3">
        <v>18849</v>
      </c>
      <c r="W150" s="3">
        <v>0</v>
      </c>
      <c r="X150" s="3">
        <v>16498</v>
      </c>
      <c r="Y150" s="3">
        <v>0</v>
      </c>
      <c r="Z150" s="3">
        <v>130124</v>
      </c>
      <c r="AA150" s="3">
        <v>42123</v>
      </c>
      <c r="AB150" s="3">
        <v>0</v>
      </c>
      <c r="AC150" s="3">
        <v>0</v>
      </c>
      <c r="AD150" s="3">
        <v>480</v>
      </c>
      <c r="AE150" s="3">
        <v>0</v>
      </c>
      <c r="AF150" s="3">
        <v>480</v>
      </c>
    </row>
    <row r="151" spans="1:32" s="12" customFormat="1" ht="18.75" customHeight="1">
      <c r="A151" s="1">
        <f t="shared" si="47"/>
        <v>96</v>
      </c>
      <c r="B151" s="1">
        <v>1</v>
      </c>
      <c r="C151" s="1">
        <v>119</v>
      </c>
      <c r="D151" s="2" t="s">
        <v>70</v>
      </c>
      <c r="E151" s="3">
        <f t="shared" si="44"/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3114</v>
      </c>
      <c r="P151" s="3">
        <f t="shared" si="45"/>
        <v>570859</v>
      </c>
      <c r="Q151" s="3">
        <f t="shared" si="46"/>
        <v>570859</v>
      </c>
      <c r="R151" s="3">
        <v>132395</v>
      </c>
      <c r="S151" s="3">
        <v>22472</v>
      </c>
      <c r="T151" s="3">
        <v>359872</v>
      </c>
      <c r="U151" s="3">
        <v>50320</v>
      </c>
      <c r="V151" s="3">
        <v>1000</v>
      </c>
      <c r="W151" s="3">
        <v>0</v>
      </c>
      <c r="X151" s="3">
        <v>4800</v>
      </c>
      <c r="Y151" s="3">
        <v>0</v>
      </c>
      <c r="Z151" s="3">
        <v>16606</v>
      </c>
      <c r="AA151" s="3">
        <v>121557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</row>
    <row r="152" spans="1:32" s="12" customFormat="1" ht="18.75" customHeight="1">
      <c r="A152" s="1">
        <f t="shared" si="47"/>
        <v>97</v>
      </c>
      <c r="B152" s="1">
        <v>1</v>
      </c>
      <c r="C152" s="1">
        <v>122</v>
      </c>
      <c r="D152" s="2" t="s">
        <v>276</v>
      </c>
      <c r="E152" s="3">
        <f t="shared" si="44"/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911</v>
      </c>
      <c r="P152" s="3">
        <f t="shared" si="45"/>
        <v>293142</v>
      </c>
      <c r="Q152" s="3">
        <f t="shared" si="46"/>
        <v>293142</v>
      </c>
      <c r="R152" s="3">
        <v>72503</v>
      </c>
      <c r="S152" s="3">
        <v>16912</v>
      </c>
      <c r="T152" s="3">
        <v>172506</v>
      </c>
      <c r="U152" s="3">
        <v>24521</v>
      </c>
      <c r="V152" s="3">
        <v>1500</v>
      </c>
      <c r="W152" s="3">
        <v>0</v>
      </c>
      <c r="X152" s="3">
        <v>5200</v>
      </c>
      <c r="Y152" s="3">
        <v>0</v>
      </c>
      <c r="Z152" s="3">
        <v>32700</v>
      </c>
      <c r="AA152" s="3">
        <v>59235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</row>
    <row r="153" spans="1:32" s="12" customFormat="1" ht="18.75" customHeight="1">
      <c r="A153" s="1">
        <f t="shared" si="47"/>
        <v>98</v>
      </c>
      <c r="B153" s="1">
        <v>1</v>
      </c>
      <c r="C153" s="1">
        <v>417</v>
      </c>
      <c r="D153" s="2" t="s">
        <v>277</v>
      </c>
      <c r="E153" s="3">
        <f t="shared" si="44"/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258</v>
      </c>
      <c r="P153" s="3">
        <f t="shared" si="45"/>
        <v>217804</v>
      </c>
      <c r="Q153" s="3">
        <f t="shared" si="46"/>
        <v>217804</v>
      </c>
      <c r="R153" s="3">
        <v>85994</v>
      </c>
      <c r="S153" s="3">
        <v>10722</v>
      </c>
      <c r="T153" s="3">
        <v>77751</v>
      </c>
      <c r="U153" s="3">
        <v>13305</v>
      </c>
      <c r="V153" s="3">
        <v>11359</v>
      </c>
      <c r="W153" s="3">
        <v>0</v>
      </c>
      <c r="X153" s="3">
        <v>18673</v>
      </c>
      <c r="Y153" s="3">
        <v>0</v>
      </c>
      <c r="Z153" s="3">
        <v>76616</v>
      </c>
      <c r="AA153" s="3">
        <v>32141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</row>
    <row r="154" spans="1:32" s="12" customFormat="1" ht="18.75" customHeight="1">
      <c r="A154" s="1">
        <f t="shared" si="47"/>
        <v>99</v>
      </c>
      <c r="B154" s="1">
        <v>1</v>
      </c>
      <c r="C154" s="1">
        <v>125</v>
      </c>
      <c r="D154" s="2" t="s">
        <v>278</v>
      </c>
      <c r="E154" s="3">
        <f t="shared" si="44"/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180</v>
      </c>
      <c r="P154" s="3">
        <f t="shared" si="45"/>
        <v>273727</v>
      </c>
      <c r="Q154" s="3">
        <f t="shared" si="46"/>
        <v>273727</v>
      </c>
      <c r="R154" s="3">
        <v>119022</v>
      </c>
      <c r="S154" s="3">
        <v>11939</v>
      </c>
      <c r="T154" s="3">
        <v>97856</v>
      </c>
      <c r="U154" s="3">
        <v>14994</v>
      </c>
      <c r="V154" s="3">
        <v>19104</v>
      </c>
      <c r="W154" s="3">
        <v>0</v>
      </c>
      <c r="X154" s="3">
        <v>10812</v>
      </c>
      <c r="Y154" s="3">
        <v>0</v>
      </c>
      <c r="Z154" s="3">
        <v>77967</v>
      </c>
      <c r="AA154" s="3">
        <v>36223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</row>
    <row r="155" spans="1:32" s="12" customFormat="1" ht="18.75" customHeight="1">
      <c r="A155" s="1">
        <f t="shared" si="47"/>
        <v>100</v>
      </c>
      <c r="B155" s="1">
        <v>1</v>
      </c>
      <c r="C155" s="1">
        <v>415</v>
      </c>
      <c r="D155" s="2" t="s">
        <v>71</v>
      </c>
      <c r="E155" s="3">
        <f t="shared" si="44"/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980</v>
      </c>
      <c r="P155" s="3">
        <f t="shared" si="45"/>
        <v>237151</v>
      </c>
      <c r="Q155" s="3">
        <f t="shared" si="46"/>
        <v>237151</v>
      </c>
      <c r="R155" s="3">
        <v>112378</v>
      </c>
      <c r="S155" s="3">
        <v>0</v>
      </c>
      <c r="T155" s="3">
        <v>97929</v>
      </c>
      <c r="U155" s="3">
        <v>13933</v>
      </c>
      <c r="V155" s="3">
        <v>9865</v>
      </c>
      <c r="W155" s="3">
        <v>0</v>
      </c>
      <c r="X155" s="3">
        <v>3046</v>
      </c>
      <c r="Y155" s="3">
        <v>0</v>
      </c>
      <c r="Z155" s="3">
        <v>12184</v>
      </c>
      <c r="AA155" s="3">
        <v>33658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</row>
    <row r="156" spans="1:32" s="12" customFormat="1" ht="18.75" customHeight="1">
      <c r="A156" s="1">
        <f t="shared" si="47"/>
        <v>101</v>
      </c>
      <c r="B156" s="1">
        <v>1</v>
      </c>
      <c r="C156" s="1">
        <v>127</v>
      </c>
      <c r="D156" s="2" t="s">
        <v>279</v>
      </c>
      <c r="E156" s="3">
        <f t="shared" si="44"/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1472</v>
      </c>
      <c r="P156" s="3">
        <f t="shared" si="45"/>
        <v>402151</v>
      </c>
      <c r="Q156" s="3">
        <f t="shared" si="46"/>
        <v>402151</v>
      </c>
      <c r="R156" s="3">
        <v>156964</v>
      </c>
      <c r="S156" s="3">
        <v>21010</v>
      </c>
      <c r="T156" s="3">
        <v>145956</v>
      </c>
      <c r="U156" s="3">
        <v>23761</v>
      </c>
      <c r="V156" s="3">
        <v>28222</v>
      </c>
      <c r="W156" s="3">
        <v>0</v>
      </c>
      <c r="X156" s="3">
        <v>26238</v>
      </c>
      <c r="Y156" s="3">
        <v>0</v>
      </c>
      <c r="Z156" s="3">
        <v>115152</v>
      </c>
      <c r="AA156" s="3">
        <v>57398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</row>
    <row r="157" spans="1:32" s="12" customFormat="1" ht="18.75" customHeight="1">
      <c r="A157" s="1">
        <f t="shared" si="47"/>
        <v>102</v>
      </c>
      <c r="B157" s="1">
        <v>2</v>
      </c>
      <c r="C157" s="1">
        <v>102</v>
      </c>
      <c r="D157" s="2" t="s">
        <v>280</v>
      </c>
      <c r="E157" s="3">
        <f t="shared" si="44"/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322</v>
      </c>
      <c r="P157" s="3">
        <f t="shared" si="45"/>
        <v>286028</v>
      </c>
      <c r="Q157" s="3">
        <f t="shared" si="46"/>
        <v>286028</v>
      </c>
      <c r="R157" s="3">
        <f>102666+5000</f>
        <v>107666</v>
      </c>
      <c r="S157" s="3">
        <v>4200</v>
      </c>
      <c r="T157" s="3">
        <v>145777</v>
      </c>
      <c r="U157" s="3">
        <v>11595</v>
      </c>
      <c r="V157" s="3">
        <v>8540</v>
      </c>
      <c r="W157" s="3">
        <v>0</v>
      </c>
      <c r="X157" s="3">
        <v>8250</v>
      </c>
      <c r="Y157" s="3">
        <v>0</v>
      </c>
      <c r="Z157" s="3">
        <v>33400</v>
      </c>
      <c r="AA157" s="3">
        <v>63009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</row>
    <row r="158" spans="1:32" s="12" customFormat="1" ht="18.75" customHeight="1">
      <c r="A158" s="1">
        <f t="shared" si="47"/>
        <v>103</v>
      </c>
      <c r="B158" s="1">
        <v>1</v>
      </c>
      <c r="C158" s="1">
        <v>130</v>
      </c>
      <c r="D158" s="2" t="s">
        <v>72</v>
      </c>
      <c r="E158" s="3">
        <f t="shared" si="44"/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f t="shared" si="45"/>
        <v>45632</v>
      </c>
      <c r="Q158" s="3">
        <f t="shared" si="46"/>
        <v>45632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1481</v>
      </c>
      <c r="X158" s="3">
        <v>44151</v>
      </c>
      <c r="Y158" s="3">
        <v>0</v>
      </c>
      <c r="Z158" s="3">
        <v>254192</v>
      </c>
      <c r="AA158" s="3">
        <v>29434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</row>
    <row r="159" spans="1:32" s="12" customFormat="1" ht="18.75" customHeight="1">
      <c r="A159" s="1">
        <f t="shared" si="47"/>
        <v>104</v>
      </c>
      <c r="B159" s="1">
        <v>1</v>
      </c>
      <c r="C159" s="1">
        <v>132</v>
      </c>
      <c r="D159" s="2" t="s">
        <v>281</v>
      </c>
      <c r="E159" s="3">
        <f t="shared" si="44"/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f t="shared" si="45"/>
        <v>109862</v>
      </c>
      <c r="Q159" s="3">
        <f t="shared" si="46"/>
        <v>109862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19445</v>
      </c>
      <c r="X159" s="3">
        <v>90417</v>
      </c>
      <c r="Y159" s="3">
        <v>0</v>
      </c>
      <c r="Z159" s="3">
        <v>379169</v>
      </c>
      <c r="AA159" s="3">
        <v>60278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</row>
    <row r="160" spans="1:32" s="12" customFormat="1" ht="18.75" customHeight="1">
      <c r="A160" s="1">
        <f t="shared" si="47"/>
        <v>105</v>
      </c>
      <c r="B160" s="1">
        <v>1</v>
      </c>
      <c r="C160" s="1">
        <v>401</v>
      </c>
      <c r="D160" s="2" t="s">
        <v>282</v>
      </c>
      <c r="E160" s="3">
        <f t="shared" si="44"/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f t="shared" si="45"/>
        <v>132955</v>
      </c>
      <c r="Q160" s="3">
        <f t="shared" si="46"/>
        <v>132955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22744</v>
      </c>
      <c r="X160" s="3">
        <v>110211</v>
      </c>
      <c r="Y160" s="3">
        <v>0</v>
      </c>
      <c r="Z160" s="3">
        <v>443500</v>
      </c>
      <c r="AA160" s="3">
        <v>73474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</row>
    <row r="161" spans="1:32" s="12" customFormat="1" ht="18.75" customHeight="1">
      <c r="A161" s="1">
        <f t="shared" si="47"/>
        <v>106</v>
      </c>
      <c r="B161" s="1">
        <v>1</v>
      </c>
      <c r="C161" s="1">
        <v>133</v>
      </c>
      <c r="D161" s="2" t="s">
        <v>158</v>
      </c>
      <c r="E161" s="3">
        <f t="shared" si="44"/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f t="shared" si="45"/>
        <v>43592</v>
      </c>
      <c r="Q161" s="3">
        <f t="shared" si="46"/>
        <v>43592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5852</v>
      </c>
      <c r="X161" s="3">
        <v>37740</v>
      </c>
      <c r="Y161" s="3">
        <v>0</v>
      </c>
      <c r="Z161" s="3">
        <v>229660</v>
      </c>
      <c r="AA161" s="3">
        <v>25160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</row>
    <row r="162" spans="1:32" s="12" customFormat="1" ht="38.25" customHeight="1">
      <c r="A162" s="1">
        <f t="shared" si="47"/>
        <v>107</v>
      </c>
      <c r="B162" s="1">
        <v>1</v>
      </c>
      <c r="C162" s="1">
        <v>529</v>
      </c>
      <c r="D162" s="2" t="s">
        <v>283</v>
      </c>
      <c r="E162" s="3">
        <f t="shared" si="44"/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f t="shared" si="45"/>
        <v>0</v>
      </c>
      <c r="Q162" s="3">
        <f t="shared" si="46"/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</row>
    <row r="163" spans="1:32" s="12" customFormat="1" ht="18.75" customHeight="1">
      <c r="A163" s="1">
        <f t="shared" si="47"/>
        <v>108</v>
      </c>
      <c r="B163" s="1">
        <v>1</v>
      </c>
      <c r="C163" s="1">
        <v>672</v>
      </c>
      <c r="D163" s="2" t="s">
        <v>284</v>
      </c>
      <c r="E163" s="3">
        <f t="shared" si="44"/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f t="shared" si="45"/>
        <v>0</v>
      </c>
      <c r="Q163" s="3">
        <f t="shared" si="46"/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f>374260-2420</f>
        <v>371840</v>
      </c>
      <c r="AE163" s="3">
        <v>135</v>
      </c>
      <c r="AF163" s="3">
        <v>0</v>
      </c>
    </row>
    <row r="164" spans="1:32" s="12" customFormat="1" ht="18.75" customHeight="1">
      <c r="A164" s="1">
        <f t="shared" si="47"/>
        <v>109</v>
      </c>
      <c r="B164" s="1">
        <v>1</v>
      </c>
      <c r="C164" s="1">
        <v>546</v>
      </c>
      <c r="D164" s="2" t="s">
        <v>285</v>
      </c>
      <c r="E164" s="3">
        <f t="shared" si="44"/>
        <v>78</v>
      </c>
      <c r="F164" s="3">
        <v>78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f t="shared" si="45"/>
        <v>7717</v>
      </c>
      <c r="Q164" s="3">
        <f t="shared" si="46"/>
        <v>7717</v>
      </c>
      <c r="R164" s="3">
        <v>703</v>
      </c>
      <c r="S164" s="3">
        <v>0</v>
      </c>
      <c r="T164" s="3">
        <v>4479</v>
      </c>
      <c r="U164" s="3">
        <v>0</v>
      </c>
      <c r="V164" s="3">
        <v>57</v>
      </c>
      <c r="W164" s="3">
        <v>0</v>
      </c>
      <c r="X164" s="3">
        <v>2478</v>
      </c>
      <c r="Y164" s="3">
        <v>0</v>
      </c>
      <c r="Z164" s="3">
        <v>14868</v>
      </c>
      <c r="AA164" s="3">
        <v>2319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</row>
    <row r="165" spans="1:32" s="12" customFormat="1" ht="18.75" customHeight="1">
      <c r="A165" s="1">
        <f t="shared" si="47"/>
        <v>110</v>
      </c>
      <c r="B165" s="1">
        <v>2</v>
      </c>
      <c r="C165" s="1">
        <v>678</v>
      </c>
      <c r="D165" s="2" t="s">
        <v>159</v>
      </c>
      <c r="E165" s="3">
        <f t="shared" si="44"/>
        <v>600</v>
      </c>
      <c r="F165" s="3">
        <v>600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f t="shared" si="45"/>
        <v>3332</v>
      </c>
      <c r="Q165" s="3">
        <f t="shared" si="46"/>
        <v>3332</v>
      </c>
      <c r="R165" s="3">
        <v>0</v>
      </c>
      <c r="S165" s="3">
        <v>0</v>
      </c>
      <c r="T165" s="3">
        <v>3332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1666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</row>
    <row r="166" spans="1:32" s="12" customFormat="1" ht="18.75" customHeight="1">
      <c r="A166" s="1">
        <f t="shared" si="47"/>
        <v>111</v>
      </c>
      <c r="B166" s="1">
        <v>2</v>
      </c>
      <c r="C166" s="1">
        <v>635</v>
      </c>
      <c r="D166" s="2" t="s">
        <v>160</v>
      </c>
      <c r="E166" s="3">
        <f t="shared" si="44"/>
        <v>260</v>
      </c>
      <c r="F166" s="3">
        <v>260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395</v>
      </c>
      <c r="P166" s="3">
        <f t="shared" si="45"/>
        <v>40</v>
      </c>
      <c r="Q166" s="3">
        <f t="shared" si="46"/>
        <v>40</v>
      </c>
      <c r="R166" s="3">
        <v>0</v>
      </c>
      <c r="S166" s="3">
        <v>0</v>
      </c>
      <c r="T166" s="3">
        <v>40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40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</row>
    <row r="167" spans="1:32" s="12" customFormat="1" ht="18.75" customHeight="1">
      <c r="A167" s="1">
        <f t="shared" si="47"/>
        <v>112</v>
      </c>
      <c r="B167" s="1">
        <v>1</v>
      </c>
      <c r="C167" s="1">
        <v>634</v>
      </c>
      <c r="D167" s="2" t="s">
        <v>161</v>
      </c>
      <c r="E167" s="3">
        <f t="shared" si="44"/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250</v>
      </c>
      <c r="P167" s="3">
        <f t="shared" si="45"/>
        <v>2800</v>
      </c>
      <c r="Q167" s="3">
        <f t="shared" si="46"/>
        <v>2800</v>
      </c>
      <c r="R167" s="3">
        <v>0</v>
      </c>
      <c r="S167" s="3">
        <v>0</v>
      </c>
      <c r="T167" s="3">
        <v>2800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850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</row>
    <row r="168" spans="1:32" s="12" customFormat="1" ht="18.75" customHeight="1">
      <c r="A168" s="1">
        <f t="shared" si="47"/>
        <v>113</v>
      </c>
      <c r="B168" s="1">
        <v>3</v>
      </c>
      <c r="C168" s="1">
        <v>668</v>
      </c>
      <c r="D168" s="2" t="s">
        <v>162</v>
      </c>
      <c r="E168" s="3">
        <f t="shared" si="44"/>
        <v>466</v>
      </c>
      <c r="F168" s="3">
        <v>466</v>
      </c>
      <c r="G168" s="3">
        <v>100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f t="shared" si="45"/>
        <v>0</v>
      </c>
      <c r="Q168" s="3">
        <f t="shared" si="46"/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</row>
    <row r="169" spans="1:32" s="12" customFormat="1" ht="18.75" customHeight="1">
      <c r="A169" s="1">
        <f t="shared" si="47"/>
        <v>114</v>
      </c>
      <c r="B169" s="1">
        <v>2</v>
      </c>
      <c r="C169" s="1">
        <v>679</v>
      </c>
      <c r="D169" s="2" t="s">
        <v>163</v>
      </c>
      <c r="E169" s="3">
        <f t="shared" ref="E169:E200" si="48">F169+K169</f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484</v>
      </c>
      <c r="P169" s="3">
        <f t="shared" si="45"/>
        <v>100</v>
      </c>
      <c r="Q169" s="3">
        <f t="shared" si="46"/>
        <v>100</v>
      </c>
      <c r="R169" s="3">
        <v>0</v>
      </c>
      <c r="S169" s="3">
        <v>0</v>
      </c>
      <c r="T169" s="3">
        <v>100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100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</row>
    <row r="170" spans="1:32" s="12" customFormat="1" ht="18.75" customHeight="1">
      <c r="A170" s="1">
        <f t="shared" si="47"/>
        <v>115</v>
      </c>
      <c r="B170" s="1">
        <v>2</v>
      </c>
      <c r="C170" s="1">
        <v>691</v>
      </c>
      <c r="D170" s="2" t="s">
        <v>73</v>
      </c>
      <c r="E170" s="3">
        <f t="shared" si="48"/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f t="shared" si="45"/>
        <v>16068</v>
      </c>
      <c r="Q170" s="3">
        <f t="shared" si="46"/>
        <v>16068</v>
      </c>
      <c r="R170" s="3">
        <v>0</v>
      </c>
      <c r="S170" s="3">
        <v>0</v>
      </c>
      <c r="T170" s="3">
        <v>16068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1236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</row>
    <row r="171" spans="1:32" s="12" customFormat="1" ht="18.75" customHeight="1">
      <c r="A171" s="1">
        <f t="shared" si="47"/>
        <v>116</v>
      </c>
      <c r="B171" s="1">
        <v>1</v>
      </c>
      <c r="C171" s="1">
        <v>641</v>
      </c>
      <c r="D171" s="2" t="s">
        <v>164</v>
      </c>
      <c r="E171" s="3">
        <f t="shared" si="48"/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f t="shared" si="45"/>
        <v>24469</v>
      </c>
      <c r="Q171" s="3">
        <f t="shared" si="46"/>
        <v>24469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3496</v>
      </c>
      <c r="X171" s="3">
        <v>20973</v>
      </c>
      <c r="Y171" s="3">
        <v>0</v>
      </c>
      <c r="Z171" s="3">
        <v>68164</v>
      </c>
      <c r="AA171" s="3">
        <v>13982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</row>
    <row r="172" spans="1:32" s="12" customFormat="1" ht="18.75" customHeight="1">
      <c r="A172" s="1">
        <f t="shared" si="47"/>
        <v>117</v>
      </c>
      <c r="B172" s="1">
        <v>2</v>
      </c>
      <c r="C172" s="1">
        <v>721</v>
      </c>
      <c r="D172" s="2" t="s">
        <v>165</v>
      </c>
      <c r="E172" s="3">
        <f t="shared" si="48"/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14</v>
      </c>
      <c r="P172" s="3">
        <f t="shared" si="45"/>
        <v>5</v>
      </c>
      <c r="Q172" s="3">
        <f t="shared" si="46"/>
        <v>5</v>
      </c>
      <c r="R172" s="3">
        <v>0</v>
      </c>
      <c r="S172" s="3">
        <v>0</v>
      </c>
      <c r="T172" s="3">
        <v>5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5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</row>
    <row r="173" spans="1:32" s="12" customFormat="1" ht="18.75" customHeight="1">
      <c r="A173" s="1">
        <f t="shared" si="47"/>
        <v>118</v>
      </c>
      <c r="B173" s="1">
        <v>0</v>
      </c>
      <c r="C173" s="1">
        <v>677</v>
      </c>
      <c r="D173" s="2" t="s">
        <v>74</v>
      </c>
      <c r="E173" s="3">
        <f t="shared" si="48"/>
        <v>0</v>
      </c>
      <c r="F173" s="3"/>
      <c r="G173" s="3"/>
      <c r="H173" s="3"/>
      <c r="I173" s="3"/>
      <c r="J173" s="3"/>
      <c r="K173" s="3"/>
      <c r="L173" s="3"/>
      <c r="M173" s="3"/>
      <c r="N173" s="3"/>
      <c r="O173" s="3">
        <v>0</v>
      </c>
      <c r="P173" s="3">
        <f t="shared" si="45"/>
        <v>0</v>
      </c>
      <c r="Q173" s="3">
        <f t="shared" si="46"/>
        <v>0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s="12" customFormat="1" ht="18.75" customHeight="1">
      <c r="A174" s="1">
        <f t="shared" si="47"/>
        <v>119</v>
      </c>
      <c r="B174" s="1">
        <v>0</v>
      </c>
      <c r="C174" s="1">
        <v>410</v>
      </c>
      <c r="D174" s="2" t="s">
        <v>132</v>
      </c>
      <c r="E174" s="3">
        <f t="shared" si="48"/>
        <v>0</v>
      </c>
      <c r="F174" s="3"/>
      <c r="G174" s="3"/>
      <c r="H174" s="3"/>
      <c r="I174" s="3"/>
      <c r="J174" s="3"/>
      <c r="K174" s="3"/>
      <c r="L174" s="3"/>
      <c r="M174" s="3"/>
      <c r="N174" s="3"/>
      <c r="O174" s="3">
        <v>0</v>
      </c>
      <c r="P174" s="3">
        <f t="shared" si="45"/>
        <v>0</v>
      </c>
      <c r="Q174" s="3">
        <f t="shared" si="46"/>
        <v>0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s="12" customFormat="1" ht="18.75" customHeight="1">
      <c r="A175" s="1">
        <f t="shared" si="47"/>
        <v>120</v>
      </c>
      <c r="B175" s="1">
        <v>2</v>
      </c>
      <c r="C175" s="1">
        <v>730</v>
      </c>
      <c r="D175" s="2" t="s">
        <v>166</v>
      </c>
      <c r="E175" s="3">
        <f t="shared" si="48"/>
        <v>657</v>
      </c>
      <c r="F175" s="3">
        <v>657</v>
      </c>
      <c r="G175" s="3">
        <v>0</v>
      </c>
      <c r="H175" s="3">
        <v>557</v>
      </c>
      <c r="I175" s="3">
        <v>557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276</v>
      </c>
      <c r="P175" s="3">
        <f t="shared" si="45"/>
        <v>0</v>
      </c>
      <c r="Q175" s="3">
        <f t="shared" si="46"/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</row>
    <row r="176" spans="1:32" s="12" customFormat="1" ht="18.75" customHeight="1">
      <c r="A176" s="1">
        <f t="shared" si="47"/>
        <v>121</v>
      </c>
      <c r="B176" s="1">
        <v>3</v>
      </c>
      <c r="C176" s="1">
        <v>733</v>
      </c>
      <c r="D176" s="2" t="s">
        <v>167</v>
      </c>
      <c r="E176" s="3">
        <f t="shared" si="48"/>
        <v>1971</v>
      </c>
      <c r="F176" s="3">
        <v>1931</v>
      </c>
      <c r="G176" s="3">
        <v>650</v>
      </c>
      <c r="H176" s="3">
        <v>345</v>
      </c>
      <c r="I176" s="3">
        <v>0</v>
      </c>
      <c r="J176" s="3">
        <v>0</v>
      </c>
      <c r="K176" s="3">
        <v>40</v>
      </c>
      <c r="L176" s="3">
        <v>0</v>
      </c>
      <c r="M176" s="3">
        <v>40</v>
      </c>
      <c r="N176" s="3">
        <v>0</v>
      </c>
      <c r="O176" s="3">
        <v>0</v>
      </c>
      <c r="P176" s="3">
        <f t="shared" si="45"/>
        <v>0</v>
      </c>
      <c r="Q176" s="3">
        <f t="shared" si="46"/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</row>
    <row r="177" spans="1:32" s="12" customFormat="1" ht="18.75" customHeight="1">
      <c r="A177" s="1">
        <f t="shared" si="47"/>
        <v>122</v>
      </c>
      <c r="B177" s="1">
        <v>2</v>
      </c>
      <c r="C177" s="1">
        <v>736</v>
      </c>
      <c r="D177" s="2" t="s">
        <v>168</v>
      </c>
      <c r="E177" s="3">
        <f t="shared" si="48"/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f t="shared" si="45"/>
        <v>0</v>
      </c>
      <c r="Q177" s="3">
        <f t="shared" si="46"/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</row>
    <row r="178" spans="1:32" s="12" customFormat="1" ht="18.75" customHeight="1">
      <c r="A178" s="1">
        <f t="shared" si="47"/>
        <v>123</v>
      </c>
      <c r="B178" s="1">
        <v>1</v>
      </c>
      <c r="C178" s="1">
        <v>737</v>
      </c>
      <c r="D178" s="2" t="s">
        <v>286</v>
      </c>
      <c r="E178" s="3">
        <f t="shared" si="48"/>
        <v>451</v>
      </c>
      <c r="F178" s="3">
        <v>451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f t="shared" si="45"/>
        <v>500</v>
      </c>
      <c r="Q178" s="3">
        <f t="shared" si="46"/>
        <v>500</v>
      </c>
      <c r="R178" s="3">
        <v>0</v>
      </c>
      <c r="S178" s="3">
        <v>0</v>
      </c>
      <c r="T178" s="3">
        <v>500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250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</row>
    <row r="179" spans="1:32" s="12" customFormat="1" ht="18.75" customHeight="1">
      <c r="A179" s="1">
        <f t="shared" si="47"/>
        <v>124</v>
      </c>
      <c r="B179" s="1">
        <v>2</v>
      </c>
      <c r="C179" s="1">
        <v>749</v>
      </c>
      <c r="D179" s="2" t="s">
        <v>287</v>
      </c>
      <c r="E179" s="3">
        <f t="shared" si="48"/>
        <v>390</v>
      </c>
      <c r="F179" s="3">
        <v>390</v>
      </c>
      <c r="G179" s="3">
        <v>0</v>
      </c>
      <c r="H179" s="3">
        <v>390</v>
      </c>
      <c r="I179" s="3">
        <v>390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818</v>
      </c>
      <c r="P179" s="3">
        <f t="shared" si="45"/>
        <v>0</v>
      </c>
      <c r="Q179" s="3">
        <f t="shared" si="46"/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</row>
    <row r="180" spans="1:32" s="12" customFormat="1" ht="18.75" customHeight="1">
      <c r="A180" s="1">
        <f t="shared" si="47"/>
        <v>125</v>
      </c>
      <c r="B180" s="1">
        <v>1</v>
      </c>
      <c r="C180" s="1">
        <v>698</v>
      </c>
      <c r="D180" s="2" t="s">
        <v>288</v>
      </c>
      <c r="E180" s="3">
        <f t="shared" si="48"/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f t="shared" si="45"/>
        <v>900</v>
      </c>
      <c r="Q180" s="3">
        <f t="shared" si="46"/>
        <v>900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370</v>
      </c>
      <c r="X180" s="3">
        <v>530</v>
      </c>
      <c r="Y180" s="3">
        <v>0</v>
      </c>
      <c r="Z180" s="3">
        <v>4000</v>
      </c>
      <c r="AA180" s="3">
        <v>353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</row>
    <row r="181" spans="1:32" s="12" customFormat="1" ht="18.75" customHeight="1">
      <c r="A181" s="1">
        <f t="shared" si="47"/>
        <v>126</v>
      </c>
      <c r="B181" s="1">
        <v>1</v>
      </c>
      <c r="C181" s="1">
        <v>738</v>
      </c>
      <c r="D181" s="2" t="s">
        <v>169</v>
      </c>
      <c r="E181" s="3">
        <f t="shared" si="48"/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f t="shared" si="45"/>
        <v>48607</v>
      </c>
      <c r="Q181" s="3">
        <f t="shared" si="46"/>
        <v>48607</v>
      </c>
      <c r="R181" s="3">
        <v>0</v>
      </c>
      <c r="S181" s="3">
        <v>0</v>
      </c>
      <c r="T181" s="3">
        <v>0</v>
      </c>
      <c r="U181" s="3">
        <v>0</v>
      </c>
      <c r="V181" s="3">
        <v>12415</v>
      </c>
      <c r="W181" s="3">
        <v>3100</v>
      </c>
      <c r="X181" s="3">
        <v>33092</v>
      </c>
      <c r="Y181" s="3">
        <v>0</v>
      </c>
      <c r="Z181" s="3">
        <v>107547</v>
      </c>
      <c r="AA181" s="3">
        <v>22061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</row>
    <row r="182" spans="1:32" s="12" customFormat="1" ht="18.75" customHeight="1">
      <c r="A182" s="1">
        <f t="shared" si="47"/>
        <v>127</v>
      </c>
      <c r="B182" s="1">
        <v>3</v>
      </c>
      <c r="C182" s="1">
        <v>689</v>
      </c>
      <c r="D182" s="2" t="s">
        <v>75</v>
      </c>
      <c r="E182" s="3">
        <f t="shared" si="48"/>
        <v>360</v>
      </c>
      <c r="F182" s="3">
        <v>360</v>
      </c>
      <c r="G182" s="3">
        <v>104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f t="shared" si="45"/>
        <v>0</v>
      </c>
      <c r="Q182" s="3">
        <f t="shared" si="46"/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</row>
    <row r="183" spans="1:32" s="12" customFormat="1" ht="18.75" customHeight="1">
      <c r="A183" s="1">
        <f t="shared" si="47"/>
        <v>128</v>
      </c>
      <c r="B183" s="1">
        <v>2</v>
      </c>
      <c r="C183" s="1">
        <v>747</v>
      </c>
      <c r="D183" s="2" t="s">
        <v>170</v>
      </c>
      <c r="E183" s="3">
        <f t="shared" si="48"/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75</v>
      </c>
      <c r="P183" s="3">
        <f t="shared" si="45"/>
        <v>5</v>
      </c>
      <c r="Q183" s="3">
        <f t="shared" si="46"/>
        <v>5</v>
      </c>
      <c r="R183" s="3">
        <v>0</v>
      </c>
      <c r="S183" s="3">
        <v>0</v>
      </c>
      <c r="T183" s="3">
        <v>5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5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</row>
    <row r="184" spans="1:32" s="12" customFormat="1" ht="18.75" customHeight="1">
      <c r="A184" s="1">
        <f t="shared" si="47"/>
        <v>129</v>
      </c>
      <c r="B184" s="1">
        <v>2</v>
      </c>
      <c r="C184" s="1">
        <v>756</v>
      </c>
      <c r="D184" s="2" t="s">
        <v>171</v>
      </c>
      <c r="E184" s="3">
        <f t="shared" si="48"/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f t="shared" si="45"/>
        <v>0</v>
      </c>
      <c r="Q184" s="3">
        <f t="shared" si="46"/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</row>
    <row r="185" spans="1:32" s="12" customFormat="1" ht="18.75" customHeight="1">
      <c r="A185" s="1">
        <f t="shared" si="47"/>
        <v>130</v>
      </c>
      <c r="B185" s="1">
        <v>0</v>
      </c>
      <c r="C185" s="1">
        <v>658</v>
      </c>
      <c r="D185" s="2" t="s">
        <v>133</v>
      </c>
      <c r="E185" s="3">
        <f t="shared" si="48"/>
        <v>0</v>
      </c>
      <c r="F185" s="3"/>
      <c r="G185" s="3"/>
      <c r="H185" s="3"/>
      <c r="I185" s="3"/>
      <c r="J185" s="3"/>
      <c r="K185" s="3"/>
      <c r="L185" s="3"/>
      <c r="M185" s="3"/>
      <c r="N185" s="3"/>
      <c r="O185" s="3">
        <v>0</v>
      </c>
      <c r="P185" s="3">
        <f t="shared" si="45"/>
        <v>0</v>
      </c>
      <c r="Q185" s="3">
        <f t="shared" si="46"/>
        <v>0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s="12" customFormat="1" ht="18.75" customHeight="1">
      <c r="A186" s="1">
        <f t="shared" si="47"/>
        <v>131</v>
      </c>
      <c r="B186" s="1">
        <v>1</v>
      </c>
      <c r="C186" s="1">
        <v>752</v>
      </c>
      <c r="D186" s="2" t="s">
        <v>172</v>
      </c>
      <c r="E186" s="3">
        <f t="shared" si="48"/>
        <v>250</v>
      </c>
      <c r="F186" s="3">
        <v>250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f t="shared" si="45"/>
        <v>0</v>
      </c>
      <c r="Q186" s="3">
        <f t="shared" si="46"/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</row>
    <row r="187" spans="1:32" s="12" customFormat="1" ht="18.75" customHeight="1">
      <c r="A187" s="1">
        <f t="shared" si="47"/>
        <v>132</v>
      </c>
      <c r="B187" s="1">
        <v>1</v>
      </c>
      <c r="C187" s="1">
        <v>771</v>
      </c>
      <c r="D187" s="2" t="s">
        <v>76</v>
      </c>
      <c r="E187" s="3">
        <f t="shared" si="48"/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2086</v>
      </c>
      <c r="P187" s="3">
        <f t="shared" si="45"/>
        <v>348277</v>
      </c>
      <c r="Q187" s="3">
        <f t="shared" si="46"/>
        <v>348277</v>
      </c>
      <c r="R187" s="3">
        <v>143886</v>
      </c>
      <c r="S187" s="3">
        <v>0</v>
      </c>
      <c r="T187" s="3">
        <v>179607</v>
      </c>
      <c r="U187" s="3">
        <v>24784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59869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</row>
    <row r="188" spans="1:32" s="12" customFormat="1" ht="18.75" customHeight="1">
      <c r="A188" s="1">
        <f t="shared" si="47"/>
        <v>133</v>
      </c>
      <c r="B188" s="1">
        <v>1</v>
      </c>
      <c r="C188" s="1">
        <v>760</v>
      </c>
      <c r="D188" s="2" t="s">
        <v>134</v>
      </c>
      <c r="E188" s="3">
        <f t="shared" si="48"/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450</v>
      </c>
      <c r="P188" s="3">
        <f t="shared" si="45"/>
        <v>0</v>
      </c>
      <c r="Q188" s="3">
        <f t="shared" si="46"/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</row>
    <row r="189" spans="1:32" s="12" customFormat="1" ht="18.75" customHeight="1">
      <c r="A189" s="1">
        <f t="shared" si="47"/>
        <v>134</v>
      </c>
      <c r="B189" s="1">
        <v>1</v>
      </c>
      <c r="C189" s="1">
        <v>765</v>
      </c>
      <c r="D189" s="2" t="s">
        <v>135</v>
      </c>
      <c r="E189" s="3">
        <f t="shared" si="48"/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596</v>
      </c>
      <c r="P189" s="3">
        <f t="shared" si="45"/>
        <v>0</v>
      </c>
      <c r="Q189" s="3">
        <f t="shared" si="46"/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</row>
    <row r="190" spans="1:32" s="12" customFormat="1" ht="18.75" customHeight="1">
      <c r="A190" s="1">
        <f t="shared" si="47"/>
        <v>135</v>
      </c>
      <c r="B190" s="1">
        <v>1</v>
      </c>
      <c r="C190" s="1">
        <v>707</v>
      </c>
      <c r="D190" s="2" t="s">
        <v>136</v>
      </c>
      <c r="E190" s="3">
        <f t="shared" si="48"/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298</v>
      </c>
      <c r="P190" s="3">
        <f t="shared" si="45"/>
        <v>0</v>
      </c>
      <c r="Q190" s="3">
        <f t="shared" si="46"/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</row>
    <row r="191" spans="1:32" s="12" customFormat="1" ht="18.75" customHeight="1">
      <c r="A191" s="1">
        <f>A190+1</f>
        <v>136</v>
      </c>
      <c r="B191" s="1">
        <v>1</v>
      </c>
      <c r="C191" s="1">
        <v>766</v>
      </c>
      <c r="D191" s="2" t="s">
        <v>137</v>
      </c>
      <c r="E191" s="3">
        <f t="shared" si="48"/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160</v>
      </c>
      <c r="P191" s="3">
        <f t="shared" si="45"/>
        <v>0</v>
      </c>
      <c r="Q191" s="3">
        <f t="shared" si="46"/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f>4744+2420</f>
        <v>7164</v>
      </c>
      <c r="AE191" s="3">
        <v>5</v>
      </c>
      <c r="AF191" s="3">
        <v>0</v>
      </c>
    </row>
    <row r="192" spans="1:32" s="12" customFormat="1" ht="18.75" customHeight="1">
      <c r="A192" s="1">
        <f t="shared" si="47"/>
        <v>137</v>
      </c>
      <c r="B192" s="1">
        <v>1</v>
      </c>
      <c r="C192" s="1">
        <v>769</v>
      </c>
      <c r="D192" s="2" t="s">
        <v>138</v>
      </c>
      <c r="E192" s="3">
        <f t="shared" si="48"/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606</v>
      </c>
      <c r="P192" s="3">
        <f t="shared" si="45"/>
        <v>0</v>
      </c>
      <c r="Q192" s="3">
        <f t="shared" si="46"/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</row>
    <row r="193" spans="1:32" s="12" customFormat="1" ht="18.75" customHeight="1">
      <c r="A193" s="1">
        <f t="shared" si="47"/>
        <v>138</v>
      </c>
      <c r="B193" s="1">
        <v>2</v>
      </c>
      <c r="C193" s="1">
        <v>772</v>
      </c>
      <c r="D193" s="2" t="s">
        <v>145</v>
      </c>
      <c r="E193" s="3">
        <f t="shared" si="48"/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232</v>
      </c>
      <c r="P193" s="3">
        <f t="shared" si="45"/>
        <v>50</v>
      </c>
      <c r="Q193" s="3">
        <f t="shared" si="46"/>
        <v>50</v>
      </c>
      <c r="R193" s="3">
        <v>0</v>
      </c>
      <c r="S193" s="3">
        <v>0</v>
      </c>
      <c r="T193" s="3">
        <v>50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50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</row>
    <row r="194" spans="1:32" s="12" customFormat="1" ht="18.75" customHeight="1">
      <c r="A194" s="1">
        <f t="shared" si="47"/>
        <v>139</v>
      </c>
      <c r="B194" s="1"/>
      <c r="C194" s="1">
        <v>739</v>
      </c>
      <c r="D194" s="2" t="s">
        <v>186</v>
      </c>
      <c r="E194" s="3">
        <f t="shared" si="48"/>
        <v>0</v>
      </c>
      <c r="F194" s="3"/>
      <c r="G194" s="3"/>
      <c r="H194" s="3"/>
      <c r="I194" s="3"/>
      <c r="J194" s="3"/>
      <c r="K194" s="3"/>
      <c r="L194" s="3"/>
      <c r="M194" s="3"/>
      <c r="N194" s="3"/>
      <c r="O194" s="3">
        <v>0</v>
      </c>
      <c r="P194" s="3">
        <f t="shared" si="45"/>
        <v>0</v>
      </c>
      <c r="Q194" s="3">
        <f t="shared" si="46"/>
        <v>0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s="12" customFormat="1" ht="18.75" customHeight="1">
      <c r="A195" s="1">
        <f t="shared" si="47"/>
        <v>140</v>
      </c>
      <c r="B195" s="1">
        <v>1</v>
      </c>
      <c r="C195" s="1">
        <v>745</v>
      </c>
      <c r="D195" s="2" t="s">
        <v>187</v>
      </c>
      <c r="E195" s="3">
        <f t="shared" si="48"/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f t="shared" si="45"/>
        <v>5659</v>
      </c>
      <c r="Q195" s="3">
        <f t="shared" si="46"/>
        <v>5659</v>
      </c>
      <c r="R195" s="3">
        <v>0</v>
      </c>
      <c r="S195" s="3">
        <v>0</v>
      </c>
      <c r="T195" s="3">
        <v>0</v>
      </c>
      <c r="U195" s="3">
        <v>0</v>
      </c>
      <c r="V195" s="3">
        <v>815</v>
      </c>
      <c r="W195" s="3">
        <v>0</v>
      </c>
      <c r="X195" s="3">
        <v>4844</v>
      </c>
      <c r="Y195" s="3">
        <v>0</v>
      </c>
      <c r="Z195" s="3">
        <v>29650</v>
      </c>
      <c r="AA195" s="3">
        <v>3229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</row>
    <row r="196" spans="1:32" s="12" customFormat="1" ht="18.75" customHeight="1">
      <c r="A196" s="1">
        <f t="shared" si="47"/>
        <v>141</v>
      </c>
      <c r="B196" s="1">
        <v>1</v>
      </c>
      <c r="C196" s="1">
        <v>773</v>
      </c>
      <c r="D196" s="2" t="s">
        <v>188</v>
      </c>
      <c r="E196" s="3">
        <f t="shared" si="48"/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298</v>
      </c>
      <c r="P196" s="3">
        <f t="shared" si="45"/>
        <v>6000</v>
      </c>
      <c r="Q196" s="3">
        <f t="shared" si="46"/>
        <v>6000</v>
      </c>
      <c r="R196" s="3">
        <v>0</v>
      </c>
      <c r="S196" s="3">
        <v>0</v>
      </c>
      <c r="T196" s="3">
        <v>6000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2000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</row>
    <row r="197" spans="1:32" s="12" customFormat="1" ht="18.75" customHeight="1">
      <c r="A197" s="1">
        <f>A196+1</f>
        <v>142</v>
      </c>
      <c r="B197" s="1"/>
      <c r="C197" s="1">
        <v>673</v>
      </c>
      <c r="D197" s="2" t="s">
        <v>189</v>
      </c>
      <c r="E197" s="3">
        <f t="shared" si="48"/>
        <v>0</v>
      </c>
      <c r="F197" s="3"/>
      <c r="G197" s="3"/>
      <c r="H197" s="3"/>
      <c r="I197" s="3"/>
      <c r="J197" s="3"/>
      <c r="K197" s="3"/>
      <c r="L197" s="3"/>
      <c r="M197" s="3"/>
      <c r="N197" s="3"/>
      <c r="O197" s="3">
        <v>0</v>
      </c>
      <c r="P197" s="3">
        <f t="shared" si="45"/>
        <v>0</v>
      </c>
      <c r="Q197" s="3">
        <f t="shared" si="46"/>
        <v>0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s="12" customFormat="1" ht="18.75" customHeight="1">
      <c r="A198" s="1">
        <f t="shared" si="47"/>
        <v>143</v>
      </c>
      <c r="B198" s="1">
        <v>1</v>
      </c>
      <c r="C198" s="1">
        <v>777</v>
      </c>
      <c r="D198" s="2" t="s">
        <v>289</v>
      </c>
      <c r="E198" s="3">
        <f t="shared" si="48"/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500</v>
      </c>
      <c r="P198" s="3">
        <f t="shared" si="45"/>
        <v>0</v>
      </c>
      <c r="Q198" s="3">
        <f t="shared" si="46"/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</row>
    <row r="199" spans="1:32" s="12" customFormat="1" ht="18.75" customHeight="1">
      <c r="A199" s="1">
        <f t="shared" si="47"/>
        <v>144</v>
      </c>
      <c r="B199" s="1">
        <v>1</v>
      </c>
      <c r="C199" s="1">
        <v>632</v>
      </c>
      <c r="D199" s="2" t="s">
        <v>190</v>
      </c>
      <c r="E199" s="3">
        <f t="shared" si="48"/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f t="shared" si="45"/>
        <v>31661</v>
      </c>
      <c r="Q199" s="3">
        <f t="shared" si="46"/>
        <v>31661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4523</v>
      </c>
      <c r="X199" s="3">
        <v>27138</v>
      </c>
      <c r="Y199" s="3">
        <v>0</v>
      </c>
      <c r="Z199" s="3">
        <v>88200</v>
      </c>
      <c r="AA199" s="3">
        <v>18092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</row>
    <row r="200" spans="1:32" s="12" customFormat="1" ht="18.75" customHeight="1">
      <c r="A200" s="1">
        <f t="shared" si="47"/>
        <v>145</v>
      </c>
      <c r="B200" s="1"/>
      <c r="C200" s="1">
        <v>661</v>
      </c>
      <c r="D200" s="2" t="s">
        <v>191</v>
      </c>
      <c r="E200" s="3">
        <f t="shared" si="48"/>
        <v>0</v>
      </c>
      <c r="F200" s="3"/>
      <c r="G200" s="3"/>
      <c r="H200" s="3"/>
      <c r="I200" s="3"/>
      <c r="J200" s="3"/>
      <c r="K200" s="3"/>
      <c r="L200" s="3"/>
      <c r="M200" s="3"/>
      <c r="N200" s="3"/>
      <c r="O200" s="3">
        <v>0</v>
      </c>
      <c r="P200" s="3">
        <f t="shared" si="45"/>
        <v>0</v>
      </c>
      <c r="Q200" s="3">
        <f t="shared" si="46"/>
        <v>0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s="12" customFormat="1" ht="18.75" customHeight="1">
      <c r="A201" s="1">
        <f t="shared" si="47"/>
        <v>146</v>
      </c>
      <c r="B201" s="1"/>
      <c r="C201" s="1">
        <v>778</v>
      </c>
      <c r="D201" s="2" t="s">
        <v>192</v>
      </c>
      <c r="E201" s="3">
        <f t="shared" ref="E201:E203" si="49">F201+K201</f>
        <v>0</v>
      </c>
      <c r="F201" s="3"/>
      <c r="G201" s="3"/>
      <c r="H201" s="3"/>
      <c r="I201" s="3"/>
      <c r="J201" s="3"/>
      <c r="K201" s="3"/>
      <c r="L201" s="3"/>
      <c r="M201" s="3"/>
      <c r="N201" s="3"/>
      <c r="O201" s="3">
        <v>0</v>
      </c>
      <c r="P201" s="3">
        <f>Q201+AB201</f>
        <v>0</v>
      </c>
      <c r="Q201" s="3">
        <f>R201+S201+T201+U201+V201+W201+X201+Y201</f>
        <v>0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s="12" customFormat="1" ht="18.75" customHeight="1">
      <c r="A202" s="1">
        <f t="shared" si="47"/>
        <v>147</v>
      </c>
      <c r="B202" s="1"/>
      <c r="C202" s="1">
        <v>757</v>
      </c>
      <c r="D202" s="2" t="s">
        <v>193</v>
      </c>
      <c r="E202" s="3">
        <f t="shared" si="49"/>
        <v>0</v>
      </c>
      <c r="F202" s="3"/>
      <c r="G202" s="3"/>
      <c r="H202" s="3"/>
      <c r="I202" s="3"/>
      <c r="J202" s="3"/>
      <c r="K202" s="3"/>
      <c r="L202" s="3"/>
      <c r="M202" s="3"/>
      <c r="N202" s="3"/>
      <c r="O202" s="3">
        <v>0</v>
      </c>
      <c r="P202" s="3">
        <f>Q202+AB202</f>
        <v>0</v>
      </c>
      <c r="Q202" s="3">
        <f>R202+S202+T202+U202+V202+W202+X202+Y202</f>
        <v>0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s="12" customFormat="1" ht="18.75" customHeight="1">
      <c r="A203" s="1">
        <f>A202+1</f>
        <v>148</v>
      </c>
      <c r="B203" s="1"/>
      <c r="C203" s="1">
        <v>710</v>
      </c>
      <c r="D203" s="2" t="s">
        <v>194</v>
      </c>
      <c r="E203" s="3">
        <f t="shared" si="49"/>
        <v>0</v>
      </c>
      <c r="F203" s="3"/>
      <c r="G203" s="3"/>
      <c r="H203" s="3"/>
      <c r="I203" s="3"/>
      <c r="J203" s="3"/>
      <c r="K203" s="3"/>
      <c r="L203" s="3"/>
      <c r="M203" s="3"/>
      <c r="N203" s="3"/>
      <c r="O203" s="3">
        <v>0</v>
      </c>
      <c r="P203" s="3">
        <f>Q203+AB203</f>
        <v>0</v>
      </c>
      <c r="Q203" s="3">
        <f>R203+S203+T203+U203+V203+W203+X203+Y203</f>
        <v>0</v>
      </c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s="12" customFormat="1" ht="18.75" customHeight="1">
      <c r="A204" s="1"/>
      <c r="B204" s="1"/>
      <c r="C204" s="1"/>
      <c r="D204" s="2" t="s">
        <v>77</v>
      </c>
      <c r="E204" s="3">
        <f>SUM(E137:E203)</f>
        <v>223838</v>
      </c>
      <c r="F204" s="3">
        <f t="shared" ref="F204:AF204" si="50">SUM(F137:F203)</f>
        <v>222276</v>
      </c>
      <c r="G204" s="3">
        <f t="shared" si="50"/>
        <v>5449</v>
      </c>
      <c r="H204" s="3">
        <f t="shared" si="50"/>
        <v>4049</v>
      </c>
      <c r="I204" s="3">
        <f t="shared" si="50"/>
        <v>947</v>
      </c>
      <c r="J204" s="3">
        <f t="shared" si="50"/>
        <v>7961</v>
      </c>
      <c r="K204" s="3">
        <f t="shared" si="50"/>
        <v>1562</v>
      </c>
      <c r="L204" s="3">
        <f t="shared" si="50"/>
        <v>450</v>
      </c>
      <c r="M204" s="3">
        <f t="shared" si="50"/>
        <v>1112</v>
      </c>
      <c r="N204" s="3">
        <f t="shared" si="50"/>
        <v>0</v>
      </c>
      <c r="O204" s="3">
        <f>74941+170</f>
        <v>75111</v>
      </c>
      <c r="P204" s="3">
        <f t="shared" si="50"/>
        <v>10378389</v>
      </c>
      <c r="Q204" s="3">
        <f t="shared" si="50"/>
        <v>10378389</v>
      </c>
      <c r="R204" s="3">
        <f t="shared" si="50"/>
        <v>3298240</v>
      </c>
      <c r="S204" s="3">
        <f t="shared" si="50"/>
        <v>529809</v>
      </c>
      <c r="T204" s="3">
        <f t="shared" si="50"/>
        <v>4966130</v>
      </c>
      <c r="U204" s="3">
        <f t="shared" si="50"/>
        <v>703390</v>
      </c>
      <c r="V204" s="3">
        <f t="shared" si="50"/>
        <v>165916</v>
      </c>
      <c r="W204" s="3">
        <f t="shared" si="50"/>
        <v>61011</v>
      </c>
      <c r="X204" s="3">
        <f t="shared" si="50"/>
        <v>653893</v>
      </c>
      <c r="Y204" s="3">
        <f t="shared" si="50"/>
        <v>0</v>
      </c>
      <c r="Z204" s="3">
        <f t="shared" si="50"/>
        <v>3192738</v>
      </c>
      <c r="AA204" s="3">
        <f t="shared" si="50"/>
        <v>2040892</v>
      </c>
      <c r="AB204" s="3">
        <f t="shared" si="50"/>
        <v>0</v>
      </c>
      <c r="AC204" s="3">
        <f t="shared" si="50"/>
        <v>0</v>
      </c>
      <c r="AD204" s="3">
        <f t="shared" si="50"/>
        <v>379484</v>
      </c>
      <c r="AE204" s="3">
        <f t="shared" si="50"/>
        <v>140</v>
      </c>
      <c r="AF204" s="3">
        <f t="shared" si="50"/>
        <v>480</v>
      </c>
    </row>
    <row r="205" spans="1:32" s="12" customFormat="1" ht="18.75" customHeight="1">
      <c r="A205" s="1"/>
      <c r="B205" s="1"/>
      <c r="C205" s="1"/>
      <c r="D205" s="2" t="s">
        <v>78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s="12" customFormat="1" ht="18.75" customHeight="1">
      <c r="A206" s="1">
        <f>A203+1</f>
        <v>149</v>
      </c>
      <c r="B206" s="1">
        <v>2</v>
      </c>
      <c r="C206" s="1">
        <v>222</v>
      </c>
      <c r="D206" s="2" t="s">
        <v>290</v>
      </c>
      <c r="E206" s="3">
        <f>F206+K206</f>
        <v>5086</v>
      </c>
      <c r="F206" s="3">
        <v>5086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1600</v>
      </c>
      <c r="P206" s="3">
        <f>Q206+AB206</f>
        <v>280915</v>
      </c>
      <c r="Q206" s="3">
        <f>R206+S206+T206+U206+V206+W206+X206+Y206</f>
        <v>280915</v>
      </c>
      <c r="R206" s="3">
        <v>97825</v>
      </c>
      <c r="S206" s="3">
        <v>0</v>
      </c>
      <c r="T206" s="3">
        <v>145961</v>
      </c>
      <c r="U206" s="3">
        <v>20767</v>
      </c>
      <c r="V206" s="3">
        <v>11825</v>
      </c>
      <c r="W206" s="3">
        <v>0</v>
      </c>
      <c r="X206" s="3">
        <v>4537</v>
      </c>
      <c r="Y206" s="3">
        <v>0</v>
      </c>
      <c r="Z206" s="3">
        <v>23799</v>
      </c>
      <c r="AA206" s="3">
        <v>50165</v>
      </c>
      <c r="AB206" s="3">
        <v>0</v>
      </c>
      <c r="AC206" s="3">
        <v>0</v>
      </c>
      <c r="AD206" s="3">
        <v>11078</v>
      </c>
      <c r="AE206" s="3">
        <v>22</v>
      </c>
      <c r="AF206" s="3">
        <v>0</v>
      </c>
    </row>
    <row r="207" spans="1:32" s="12" customFormat="1" ht="18.75" customHeight="1">
      <c r="A207" s="1"/>
      <c r="B207" s="1"/>
      <c r="C207" s="1"/>
      <c r="D207" s="2" t="s">
        <v>79</v>
      </c>
      <c r="E207" s="3">
        <f>SUM(E206)</f>
        <v>5086</v>
      </c>
      <c r="F207" s="3">
        <f t="shared" ref="F207:AF207" si="51">SUM(F206)</f>
        <v>5086</v>
      </c>
      <c r="G207" s="3">
        <f t="shared" si="51"/>
        <v>0</v>
      </c>
      <c r="H207" s="3">
        <f t="shared" si="51"/>
        <v>0</v>
      </c>
      <c r="I207" s="3">
        <f t="shared" si="51"/>
        <v>0</v>
      </c>
      <c r="J207" s="3">
        <f t="shared" si="51"/>
        <v>0</v>
      </c>
      <c r="K207" s="3">
        <f t="shared" si="51"/>
        <v>0</v>
      </c>
      <c r="L207" s="3">
        <f t="shared" si="51"/>
        <v>0</v>
      </c>
      <c r="M207" s="3">
        <f t="shared" si="51"/>
        <v>0</v>
      </c>
      <c r="N207" s="3">
        <f t="shared" si="51"/>
        <v>0</v>
      </c>
      <c r="O207" s="3">
        <v>1600</v>
      </c>
      <c r="P207" s="3">
        <f t="shared" si="51"/>
        <v>280915</v>
      </c>
      <c r="Q207" s="3">
        <f t="shared" si="51"/>
        <v>280915</v>
      </c>
      <c r="R207" s="3">
        <f t="shared" si="51"/>
        <v>97825</v>
      </c>
      <c r="S207" s="3">
        <f t="shared" si="51"/>
        <v>0</v>
      </c>
      <c r="T207" s="3">
        <f t="shared" si="51"/>
        <v>145961</v>
      </c>
      <c r="U207" s="3">
        <f t="shared" si="51"/>
        <v>20767</v>
      </c>
      <c r="V207" s="3">
        <f t="shared" si="51"/>
        <v>11825</v>
      </c>
      <c r="W207" s="3">
        <f t="shared" si="51"/>
        <v>0</v>
      </c>
      <c r="X207" s="3">
        <f t="shared" si="51"/>
        <v>4537</v>
      </c>
      <c r="Y207" s="3">
        <f t="shared" si="51"/>
        <v>0</v>
      </c>
      <c r="Z207" s="3">
        <f t="shared" si="51"/>
        <v>23799</v>
      </c>
      <c r="AA207" s="3">
        <f t="shared" si="51"/>
        <v>50165</v>
      </c>
      <c r="AB207" s="3">
        <f t="shared" si="51"/>
        <v>0</v>
      </c>
      <c r="AC207" s="3">
        <f t="shared" si="51"/>
        <v>0</v>
      </c>
      <c r="AD207" s="3">
        <f t="shared" si="51"/>
        <v>11078</v>
      </c>
      <c r="AE207" s="3">
        <f t="shared" si="51"/>
        <v>22</v>
      </c>
      <c r="AF207" s="3">
        <f t="shared" si="51"/>
        <v>0</v>
      </c>
    </row>
    <row r="208" spans="1:32" s="12" customFormat="1" ht="18.75" customHeight="1">
      <c r="A208" s="1"/>
      <c r="B208" s="1"/>
      <c r="C208" s="1"/>
      <c r="D208" s="2" t="s">
        <v>80</v>
      </c>
      <c r="E208" s="5">
        <f>E207+E204+E135+E130+E127+E124+E121+E117+E113+E110+E107+E98+E74+E71+E62+E54+E51+E48+E44+E41+E28+E25+E21</f>
        <v>459364</v>
      </c>
      <c r="F208" s="5">
        <f t="shared" ref="F208:AF208" si="52">F207+F204+F135+F130+F127+F124+F121+F117+F113+F110+F107+F98+F74+F71+F62+F54+F51+F48+F44+F41+F28+F25+F21</f>
        <v>456877</v>
      </c>
      <c r="G208" s="5">
        <f t="shared" si="52"/>
        <v>7339</v>
      </c>
      <c r="H208" s="5">
        <f t="shared" si="52"/>
        <v>4748</v>
      </c>
      <c r="I208" s="5">
        <f t="shared" si="52"/>
        <v>947</v>
      </c>
      <c r="J208" s="5">
        <f t="shared" si="52"/>
        <v>12947</v>
      </c>
      <c r="K208" s="5">
        <f t="shared" si="52"/>
        <v>2487</v>
      </c>
      <c r="L208" s="5">
        <f t="shared" si="52"/>
        <v>450</v>
      </c>
      <c r="M208" s="5">
        <f t="shared" si="52"/>
        <v>2037</v>
      </c>
      <c r="N208" s="5">
        <f t="shared" si="52"/>
        <v>0</v>
      </c>
      <c r="O208" s="5">
        <f>159485-22-25-36-41-28+170</f>
        <v>159503</v>
      </c>
      <c r="P208" s="5">
        <f t="shared" si="52"/>
        <v>23702005</v>
      </c>
      <c r="Q208" s="5">
        <f t="shared" si="52"/>
        <v>23702005</v>
      </c>
      <c r="R208" s="5">
        <f t="shared" si="52"/>
        <v>6823451</v>
      </c>
      <c r="S208" s="5">
        <f t="shared" si="52"/>
        <v>1108168</v>
      </c>
      <c r="T208" s="5">
        <f t="shared" si="52"/>
        <v>11936834</v>
      </c>
      <c r="U208" s="5">
        <f t="shared" si="52"/>
        <v>1672080</v>
      </c>
      <c r="V208" s="5">
        <f t="shared" si="52"/>
        <v>375758</v>
      </c>
      <c r="W208" s="5">
        <f t="shared" si="52"/>
        <v>89773</v>
      </c>
      <c r="X208" s="5">
        <f t="shared" si="52"/>
        <v>1687392</v>
      </c>
      <c r="Y208" s="5">
        <f t="shared" si="52"/>
        <v>8549</v>
      </c>
      <c r="Z208" s="5">
        <f t="shared" si="52"/>
        <v>8382159</v>
      </c>
      <c r="AA208" s="5">
        <f t="shared" si="52"/>
        <v>4856863</v>
      </c>
      <c r="AB208" s="5">
        <f t="shared" si="52"/>
        <v>0</v>
      </c>
      <c r="AC208" s="5">
        <f t="shared" si="52"/>
        <v>0</v>
      </c>
      <c r="AD208" s="5">
        <f t="shared" si="52"/>
        <v>900301</v>
      </c>
      <c r="AE208" s="5">
        <f t="shared" si="52"/>
        <v>832</v>
      </c>
      <c r="AF208" s="5">
        <f t="shared" si="52"/>
        <v>1280</v>
      </c>
    </row>
    <row r="209" spans="1:32" s="12" customFormat="1" ht="18.75" customHeight="1">
      <c r="A209" s="1"/>
      <c r="B209" s="1"/>
      <c r="C209" s="1"/>
      <c r="D209" s="2" t="s">
        <v>81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s="12" customFormat="1" ht="18.75" customHeight="1">
      <c r="A210" s="1"/>
      <c r="B210" s="1"/>
      <c r="C210" s="1"/>
      <c r="D210" s="2" t="s">
        <v>82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s="12" customFormat="1" ht="18.75" customHeight="1">
      <c r="A211" s="1">
        <f>A206+1</f>
        <v>150</v>
      </c>
      <c r="B211" s="1">
        <v>1</v>
      </c>
      <c r="C211" s="1">
        <v>224</v>
      </c>
      <c r="D211" s="2" t="s">
        <v>291</v>
      </c>
      <c r="E211" s="3">
        <f>F211+K211</f>
        <v>770</v>
      </c>
      <c r="F211" s="3">
        <v>770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930</v>
      </c>
      <c r="P211" s="3">
        <f>Q211+AB211</f>
        <v>200846</v>
      </c>
      <c r="Q211" s="3">
        <f>R211+S211+T211+U211+V211+W211+X211+Y211</f>
        <v>200846</v>
      </c>
      <c r="R211" s="3">
        <f>47780-2500</f>
        <v>45280</v>
      </c>
      <c r="S211" s="3">
        <v>2265</v>
      </c>
      <c r="T211" s="3">
        <v>109689</v>
      </c>
      <c r="U211" s="3">
        <f>17772-3948</f>
        <v>13824</v>
      </c>
      <c r="V211" s="3">
        <f>10685</f>
        <v>10685</v>
      </c>
      <c r="W211" s="3">
        <v>0</v>
      </c>
      <c r="X211" s="3">
        <v>19103</v>
      </c>
      <c r="Y211" s="3">
        <v>0</v>
      </c>
      <c r="Z211" s="3">
        <f>80504-15000</f>
        <v>65504</v>
      </c>
      <c r="AA211" s="3">
        <v>42931</v>
      </c>
      <c r="AB211" s="3">
        <v>0</v>
      </c>
      <c r="AC211" s="3">
        <v>0</v>
      </c>
      <c r="AD211" s="3">
        <v>9480</v>
      </c>
      <c r="AE211" s="3">
        <v>5</v>
      </c>
      <c r="AF211" s="3">
        <v>0</v>
      </c>
    </row>
    <row r="212" spans="1:32" s="12" customFormat="1" ht="18.75" customHeight="1">
      <c r="A212" s="1"/>
      <c r="B212" s="1"/>
      <c r="C212" s="1"/>
      <c r="D212" s="2" t="s">
        <v>83</v>
      </c>
      <c r="E212" s="3">
        <f>SUM(E211)</f>
        <v>770</v>
      </c>
      <c r="F212" s="3">
        <f t="shared" ref="F212:AF212" si="53">SUM(F211)</f>
        <v>770</v>
      </c>
      <c r="G212" s="3">
        <f t="shared" si="53"/>
        <v>0</v>
      </c>
      <c r="H212" s="3">
        <f t="shared" si="53"/>
        <v>0</v>
      </c>
      <c r="I212" s="3">
        <f t="shared" si="53"/>
        <v>0</v>
      </c>
      <c r="J212" s="3">
        <f t="shared" si="53"/>
        <v>0</v>
      </c>
      <c r="K212" s="3">
        <f t="shared" si="53"/>
        <v>0</v>
      </c>
      <c r="L212" s="3">
        <f t="shared" si="53"/>
        <v>0</v>
      </c>
      <c r="M212" s="3">
        <f t="shared" si="53"/>
        <v>0</v>
      </c>
      <c r="N212" s="3">
        <f t="shared" si="53"/>
        <v>0</v>
      </c>
      <c r="O212" s="3">
        <v>930</v>
      </c>
      <c r="P212" s="3">
        <f t="shared" si="53"/>
        <v>200846</v>
      </c>
      <c r="Q212" s="3">
        <f t="shared" si="53"/>
        <v>200846</v>
      </c>
      <c r="R212" s="3">
        <f t="shared" si="53"/>
        <v>45280</v>
      </c>
      <c r="S212" s="3">
        <f t="shared" si="53"/>
        <v>2265</v>
      </c>
      <c r="T212" s="3">
        <f t="shared" si="53"/>
        <v>109689</v>
      </c>
      <c r="U212" s="3">
        <f t="shared" si="53"/>
        <v>13824</v>
      </c>
      <c r="V212" s="3">
        <f t="shared" si="53"/>
        <v>10685</v>
      </c>
      <c r="W212" s="3">
        <f t="shared" si="53"/>
        <v>0</v>
      </c>
      <c r="X212" s="3">
        <f t="shared" si="53"/>
        <v>19103</v>
      </c>
      <c r="Y212" s="3">
        <f t="shared" si="53"/>
        <v>0</v>
      </c>
      <c r="Z212" s="3">
        <f t="shared" si="53"/>
        <v>65504</v>
      </c>
      <c r="AA212" s="3">
        <f t="shared" si="53"/>
        <v>42931</v>
      </c>
      <c r="AB212" s="3">
        <f t="shared" si="53"/>
        <v>0</v>
      </c>
      <c r="AC212" s="3">
        <f t="shared" si="53"/>
        <v>0</v>
      </c>
      <c r="AD212" s="3">
        <f t="shared" si="53"/>
        <v>9480</v>
      </c>
      <c r="AE212" s="3">
        <f t="shared" si="53"/>
        <v>5</v>
      </c>
      <c r="AF212" s="3">
        <f t="shared" si="53"/>
        <v>0</v>
      </c>
    </row>
    <row r="213" spans="1:32" s="12" customFormat="1" ht="18.75" customHeight="1">
      <c r="A213" s="1"/>
      <c r="B213" s="1"/>
      <c r="C213" s="1"/>
      <c r="D213" s="2" t="s">
        <v>84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s="12" customFormat="1" ht="18.75" customHeight="1">
      <c r="A214" s="1">
        <f>A211+1</f>
        <v>151</v>
      </c>
      <c r="B214" s="1">
        <v>1</v>
      </c>
      <c r="C214" s="1">
        <v>234</v>
      </c>
      <c r="D214" s="2" t="s">
        <v>292</v>
      </c>
      <c r="E214" s="3">
        <f>F214+K214</f>
        <v>3224</v>
      </c>
      <c r="F214" s="3">
        <v>3224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1434</v>
      </c>
      <c r="P214" s="3">
        <f>Q214+AB214</f>
        <v>277696</v>
      </c>
      <c r="Q214" s="3">
        <f>R214+S214+T214+U214+V214+W214+X214+Y214</f>
        <v>277696</v>
      </c>
      <c r="R214" s="3">
        <v>78992</v>
      </c>
      <c r="S214" s="3">
        <v>2207</v>
      </c>
      <c r="T214" s="3">
        <v>155763</v>
      </c>
      <c r="U214" s="3">
        <v>22937</v>
      </c>
      <c r="V214" s="3">
        <v>7330</v>
      </c>
      <c r="W214" s="3">
        <v>0</v>
      </c>
      <c r="X214" s="3">
        <v>10467</v>
      </c>
      <c r="Y214" s="3">
        <v>0</v>
      </c>
      <c r="Z214" s="3">
        <v>62160</v>
      </c>
      <c r="AA214" s="3">
        <v>55410</v>
      </c>
      <c r="AB214" s="3">
        <v>0</v>
      </c>
      <c r="AC214" s="3">
        <v>0</v>
      </c>
      <c r="AD214" s="3">
        <v>12236</v>
      </c>
      <c r="AE214" s="3">
        <v>10</v>
      </c>
      <c r="AF214" s="3">
        <v>0</v>
      </c>
    </row>
    <row r="215" spans="1:32" s="12" customFormat="1" ht="18.75" customHeight="1">
      <c r="A215" s="1"/>
      <c r="B215" s="1"/>
      <c r="C215" s="1"/>
      <c r="D215" s="2" t="s">
        <v>85</v>
      </c>
      <c r="E215" s="3">
        <f>SUM(E214)</f>
        <v>3224</v>
      </c>
      <c r="F215" s="3">
        <f t="shared" ref="F215:AF215" si="54">SUM(F214)</f>
        <v>3224</v>
      </c>
      <c r="G215" s="3">
        <f t="shared" si="54"/>
        <v>0</v>
      </c>
      <c r="H215" s="3">
        <f t="shared" si="54"/>
        <v>0</v>
      </c>
      <c r="I215" s="3">
        <f t="shared" si="54"/>
        <v>0</v>
      </c>
      <c r="J215" s="3">
        <f t="shared" si="54"/>
        <v>0</v>
      </c>
      <c r="K215" s="3">
        <f t="shared" si="54"/>
        <v>0</v>
      </c>
      <c r="L215" s="3">
        <f t="shared" si="54"/>
        <v>0</v>
      </c>
      <c r="M215" s="3">
        <f t="shared" si="54"/>
        <v>0</v>
      </c>
      <c r="N215" s="3">
        <f t="shared" si="54"/>
        <v>0</v>
      </c>
      <c r="O215" s="3">
        <v>1434</v>
      </c>
      <c r="P215" s="3">
        <f t="shared" si="54"/>
        <v>277696</v>
      </c>
      <c r="Q215" s="3">
        <f t="shared" si="54"/>
        <v>277696</v>
      </c>
      <c r="R215" s="3">
        <f t="shared" si="54"/>
        <v>78992</v>
      </c>
      <c r="S215" s="3">
        <f t="shared" si="54"/>
        <v>2207</v>
      </c>
      <c r="T215" s="3">
        <f t="shared" si="54"/>
        <v>155763</v>
      </c>
      <c r="U215" s="3">
        <f t="shared" si="54"/>
        <v>22937</v>
      </c>
      <c r="V215" s="3">
        <f t="shared" si="54"/>
        <v>7330</v>
      </c>
      <c r="W215" s="3">
        <f t="shared" si="54"/>
        <v>0</v>
      </c>
      <c r="X215" s="3">
        <f t="shared" si="54"/>
        <v>10467</v>
      </c>
      <c r="Y215" s="3">
        <f t="shared" si="54"/>
        <v>0</v>
      </c>
      <c r="Z215" s="3">
        <f t="shared" si="54"/>
        <v>62160</v>
      </c>
      <c r="AA215" s="3">
        <f t="shared" si="54"/>
        <v>55410</v>
      </c>
      <c r="AB215" s="3">
        <f t="shared" si="54"/>
        <v>0</v>
      </c>
      <c r="AC215" s="3">
        <f t="shared" si="54"/>
        <v>0</v>
      </c>
      <c r="AD215" s="3">
        <f t="shared" si="54"/>
        <v>12236</v>
      </c>
      <c r="AE215" s="3">
        <f t="shared" si="54"/>
        <v>10</v>
      </c>
      <c r="AF215" s="3">
        <f t="shared" si="54"/>
        <v>0</v>
      </c>
    </row>
    <row r="216" spans="1:32" s="12" customFormat="1" ht="18.75" customHeight="1">
      <c r="A216" s="1"/>
      <c r="B216" s="1"/>
      <c r="C216" s="1"/>
      <c r="D216" s="2" t="s">
        <v>86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s="12" customFormat="1" ht="18.75" customHeight="1">
      <c r="A217" s="1">
        <f>A214+1</f>
        <v>152</v>
      </c>
      <c r="B217" s="1">
        <v>1</v>
      </c>
      <c r="C217" s="1">
        <v>248</v>
      </c>
      <c r="D217" s="2" t="s">
        <v>293</v>
      </c>
      <c r="E217" s="3">
        <f>F217+K217</f>
        <v>2928</v>
      </c>
      <c r="F217" s="3">
        <v>2928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800</v>
      </c>
      <c r="P217" s="3">
        <f>Q217+AB217</f>
        <v>151050</v>
      </c>
      <c r="Q217" s="3">
        <f>R217+S217+T217+U217+V217+W217+X217+Y217</f>
        <v>151050</v>
      </c>
      <c r="R217" s="3">
        <f>38904-2500</f>
        <v>36404</v>
      </c>
      <c r="S217" s="3">
        <v>1040</v>
      </c>
      <c r="T217" s="3">
        <v>83679</v>
      </c>
      <c r="U217" s="3">
        <v>13158</v>
      </c>
      <c r="V217" s="3">
        <v>5094</v>
      </c>
      <c r="W217" s="3">
        <v>0</v>
      </c>
      <c r="X217" s="3">
        <v>11675</v>
      </c>
      <c r="Y217" s="3">
        <v>0</v>
      </c>
      <c r="Z217" s="3">
        <v>55138</v>
      </c>
      <c r="AA217" s="3">
        <v>31785</v>
      </c>
      <c r="AB217" s="3">
        <v>0</v>
      </c>
      <c r="AC217" s="3">
        <v>0</v>
      </c>
      <c r="AD217" s="3">
        <v>7019</v>
      </c>
      <c r="AE217" s="3">
        <v>9</v>
      </c>
      <c r="AF217" s="3">
        <v>0</v>
      </c>
    </row>
    <row r="218" spans="1:32" s="12" customFormat="1" ht="18.75" customHeight="1">
      <c r="A218" s="1"/>
      <c r="B218" s="1"/>
      <c r="C218" s="1"/>
      <c r="D218" s="2" t="s">
        <v>87</v>
      </c>
      <c r="E218" s="3">
        <f>SUM(E217)</f>
        <v>2928</v>
      </c>
      <c r="F218" s="3">
        <f t="shared" ref="F218:AF218" si="55">SUM(F217)</f>
        <v>2928</v>
      </c>
      <c r="G218" s="3">
        <f t="shared" si="55"/>
        <v>0</v>
      </c>
      <c r="H218" s="3">
        <f t="shared" si="55"/>
        <v>0</v>
      </c>
      <c r="I218" s="3">
        <f t="shared" si="55"/>
        <v>0</v>
      </c>
      <c r="J218" s="3">
        <f t="shared" si="55"/>
        <v>0</v>
      </c>
      <c r="K218" s="3">
        <f t="shared" si="55"/>
        <v>0</v>
      </c>
      <c r="L218" s="3">
        <f t="shared" si="55"/>
        <v>0</v>
      </c>
      <c r="M218" s="3">
        <f t="shared" si="55"/>
        <v>0</v>
      </c>
      <c r="N218" s="3">
        <f t="shared" si="55"/>
        <v>0</v>
      </c>
      <c r="O218" s="3">
        <v>800</v>
      </c>
      <c r="P218" s="3">
        <f t="shared" si="55"/>
        <v>151050</v>
      </c>
      <c r="Q218" s="3">
        <f t="shared" si="55"/>
        <v>151050</v>
      </c>
      <c r="R218" s="3">
        <f t="shared" si="55"/>
        <v>36404</v>
      </c>
      <c r="S218" s="3">
        <f t="shared" si="55"/>
        <v>1040</v>
      </c>
      <c r="T218" s="3">
        <f t="shared" si="55"/>
        <v>83679</v>
      </c>
      <c r="U218" s="3">
        <f t="shared" si="55"/>
        <v>13158</v>
      </c>
      <c r="V218" s="3">
        <f t="shared" si="55"/>
        <v>5094</v>
      </c>
      <c r="W218" s="3">
        <f t="shared" si="55"/>
        <v>0</v>
      </c>
      <c r="X218" s="3">
        <f t="shared" si="55"/>
        <v>11675</v>
      </c>
      <c r="Y218" s="3">
        <f t="shared" si="55"/>
        <v>0</v>
      </c>
      <c r="Z218" s="3">
        <f t="shared" si="55"/>
        <v>55138</v>
      </c>
      <c r="AA218" s="3">
        <f t="shared" si="55"/>
        <v>31785</v>
      </c>
      <c r="AB218" s="3">
        <f t="shared" si="55"/>
        <v>0</v>
      </c>
      <c r="AC218" s="3">
        <f t="shared" si="55"/>
        <v>0</v>
      </c>
      <c r="AD218" s="3">
        <f t="shared" si="55"/>
        <v>7019</v>
      </c>
      <c r="AE218" s="3">
        <f t="shared" si="55"/>
        <v>9</v>
      </c>
      <c r="AF218" s="3">
        <f t="shared" si="55"/>
        <v>0</v>
      </c>
    </row>
    <row r="219" spans="1:32" s="12" customFormat="1" ht="18.75" customHeight="1">
      <c r="A219" s="1"/>
      <c r="B219" s="1"/>
      <c r="C219" s="1"/>
      <c r="D219" s="2" t="s">
        <v>88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s="12" customFormat="1" ht="18.75" customHeight="1">
      <c r="A220" s="1">
        <f>A217+1</f>
        <v>153</v>
      </c>
      <c r="B220" s="1">
        <v>2</v>
      </c>
      <c r="C220" s="1">
        <v>324</v>
      </c>
      <c r="D220" s="2" t="s">
        <v>294</v>
      </c>
      <c r="E220" s="3">
        <f>F220+K220</f>
        <v>3876</v>
      </c>
      <c r="F220" s="3">
        <v>3876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1200</v>
      </c>
      <c r="P220" s="3">
        <f>Q220+AB220</f>
        <v>177301</v>
      </c>
      <c r="Q220" s="3">
        <f>R220+S220+T220+U220+V220+W220+X220+Y220</f>
        <v>177301</v>
      </c>
      <c r="R220" s="3">
        <f>25869-2</f>
        <v>25867</v>
      </c>
      <c r="S220" s="3">
        <v>31729</v>
      </c>
      <c r="T220" s="3">
        <v>79652</v>
      </c>
      <c r="U220" s="3">
        <v>14192</v>
      </c>
      <c r="V220" s="3">
        <v>2664</v>
      </c>
      <c r="W220" s="3">
        <v>0</v>
      </c>
      <c r="X220" s="3">
        <v>23197</v>
      </c>
      <c r="Y220" s="3">
        <v>0</v>
      </c>
      <c r="Z220" s="3">
        <v>94508</v>
      </c>
      <c r="AA220" s="3">
        <v>34283</v>
      </c>
      <c r="AB220" s="3">
        <v>0</v>
      </c>
      <c r="AC220" s="3">
        <v>0</v>
      </c>
      <c r="AD220" s="3">
        <v>7571</v>
      </c>
      <c r="AE220" s="3">
        <v>10</v>
      </c>
      <c r="AF220" s="3">
        <v>0</v>
      </c>
    </row>
    <row r="221" spans="1:32" s="12" customFormat="1" ht="18.75" customHeight="1">
      <c r="A221" s="1"/>
      <c r="B221" s="1"/>
      <c r="C221" s="1"/>
      <c r="D221" s="2" t="s">
        <v>89</v>
      </c>
      <c r="E221" s="3">
        <f>SUM(E220)</f>
        <v>3876</v>
      </c>
      <c r="F221" s="3">
        <f t="shared" ref="F221:AF221" si="56">SUM(F220)</f>
        <v>3876</v>
      </c>
      <c r="G221" s="3">
        <f t="shared" si="56"/>
        <v>0</v>
      </c>
      <c r="H221" s="3">
        <f t="shared" si="56"/>
        <v>0</v>
      </c>
      <c r="I221" s="3">
        <f t="shared" si="56"/>
        <v>0</v>
      </c>
      <c r="J221" s="3">
        <f t="shared" si="56"/>
        <v>0</v>
      </c>
      <c r="K221" s="3">
        <f t="shared" si="56"/>
        <v>0</v>
      </c>
      <c r="L221" s="3">
        <f t="shared" si="56"/>
        <v>0</v>
      </c>
      <c r="M221" s="3">
        <f t="shared" si="56"/>
        <v>0</v>
      </c>
      <c r="N221" s="3">
        <f t="shared" si="56"/>
        <v>0</v>
      </c>
      <c r="O221" s="3">
        <v>1200</v>
      </c>
      <c r="P221" s="3">
        <f t="shared" si="56"/>
        <v>177301</v>
      </c>
      <c r="Q221" s="3">
        <f t="shared" si="56"/>
        <v>177301</v>
      </c>
      <c r="R221" s="3">
        <f t="shared" si="56"/>
        <v>25867</v>
      </c>
      <c r="S221" s="3">
        <f t="shared" si="56"/>
        <v>31729</v>
      </c>
      <c r="T221" s="3">
        <f t="shared" si="56"/>
        <v>79652</v>
      </c>
      <c r="U221" s="3">
        <f t="shared" si="56"/>
        <v>14192</v>
      </c>
      <c r="V221" s="3">
        <f t="shared" si="56"/>
        <v>2664</v>
      </c>
      <c r="W221" s="3">
        <f t="shared" si="56"/>
        <v>0</v>
      </c>
      <c r="X221" s="3">
        <f t="shared" si="56"/>
        <v>23197</v>
      </c>
      <c r="Y221" s="3">
        <f t="shared" si="56"/>
        <v>0</v>
      </c>
      <c r="Z221" s="3">
        <f t="shared" si="56"/>
        <v>94508</v>
      </c>
      <c r="AA221" s="3">
        <f t="shared" si="56"/>
        <v>34283</v>
      </c>
      <c r="AB221" s="3">
        <f t="shared" si="56"/>
        <v>0</v>
      </c>
      <c r="AC221" s="3">
        <f t="shared" si="56"/>
        <v>0</v>
      </c>
      <c r="AD221" s="3">
        <f t="shared" si="56"/>
        <v>7571</v>
      </c>
      <c r="AE221" s="3">
        <f t="shared" si="56"/>
        <v>10</v>
      </c>
      <c r="AF221" s="3">
        <f t="shared" si="56"/>
        <v>0</v>
      </c>
    </row>
    <row r="222" spans="1:32" s="12" customFormat="1" ht="18.75" customHeight="1">
      <c r="A222" s="1"/>
      <c r="B222" s="1"/>
      <c r="C222" s="1"/>
      <c r="D222" s="2" t="s">
        <v>90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s="12" customFormat="1" ht="18.75" customHeight="1">
      <c r="A223" s="1">
        <f>A220+1</f>
        <v>154</v>
      </c>
      <c r="B223" s="1">
        <v>1</v>
      </c>
      <c r="C223" s="1">
        <v>257</v>
      </c>
      <c r="D223" s="2" t="s">
        <v>295</v>
      </c>
      <c r="E223" s="3">
        <f>F223+K223</f>
        <v>3121</v>
      </c>
      <c r="F223" s="3">
        <v>3121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1749</v>
      </c>
      <c r="P223" s="3">
        <f>Q223+AB223</f>
        <v>254256</v>
      </c>
      <c r="Q223" s="3">
        <f>R223+S223+T223+U223+V223+W223+X223+Y223</f>
        <v>254256</v>
      </c>
      <c r="R223" s="3">
        <v>94104</v>
      </c>
      <c r="S223" s="3">
        <v>1556</v>
      </c>
      <c r="T223" s="3">
        <v>131750</v>
      </c>
      <c r="U223" s="3">
        <v>18898</v>
      </c>
      <c r="V223" s="3">
        <v>2740</v>
      </c>
      <c r="W223" s="3">
        <v>0</v>
      </c>
      <c r="X223" s="3">
        <v>5208</v>
      </c>
      <c r="Y223" s="3">
        <v>0</v>
      </c>
      <c r="Z223" s="3">
        <v>26252</v>
      </c>
      <c r="AA223" s="3">
        <v>45653</v>
      </c>
      <c r="AB223" s="3">
        <v>0</v>
      </c>
      <c r="AC223" s="3">
        <v>0</v>
      </c>
      <c r="AD223" s="3">
        <v>10081</v>
      </c>
      <c r="AE223" s="3">
        <v>25</v>
      </c>
      <c r="AF223" s="3">
        <v>0</v>
      </c>
    </row>
    <row r="224" spans="1:32" s="12" customFormat="1" ht="18.75" customHeight="1">
      <c r="A224" s="1">
        <f>A223+1</f>
        <v>155</v>
      </c>
      <c r="B224" s="1">
        <v>1</v>
      </c>
      <c r="C224" s="1">
        <v>734</v>
      </c>
      <c r="D224" s="2" t="s">
        <v>173</v>
      </c>
      <c r="E224" s="3">
        <f>F224+K224</f>
        <v>3674</v>
      </c>
      <c r="F224" s="3">
        <v>3674</v>
      </c>
      <c r="G224" s="3">
        <v>0</v>
      </c>
      <c r="H224" s="3">
        <v>3674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f>Q224+AB224</f>
        <v>0</v>
      </c>
      <c r="Q224" s="3">
        <f>R224+S224+T224+U224+V224+W224+X224+Y224</f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</row>
    <row r="225" spans="1:32" s="12" customFormat="1" ht="18.75" customHeight="1">
      <c r="A225" s="1"/>
      <c r="B225" s="1"/>
      <c r="C225" s="1"/>
      <c r="D225" s="2" t="s">
        <v>91</v>
      </c>
      <c r="E225" s="3">
        <f>SUM(E223:E224)</f>
        <v>6795</v>
      </c>
      <c r="F225" s="3">
        <f t="shared" ref="F225:AF225" si="57">SUM(F223:F224)</f>
        <v>6795</v>
      </c>
      <c r="G225" s="3">
        <f t="shared" si="57"/>
        <v>0</v>
      </c>
      <c r="H225" s="3">
        <f t="shared" si="57"/>
        <v>3674</v>
      </c>
      <c r="I225" s="3">
        <f t="shared" si="57"/>
        <v>0</v>
      </c>
      <c r="J225" s="3">
        <f t="shared" si="57"/>
        <v>0</v>
      </c>
      <c r="K225" s="3">
        <f t="shared" si="57"/>
        <v>0</v>
      </c>
      <c r="L225" s="3">
        <f t="shared" si="57"/>
        <v>0</v>
      </c>
      <c r="M225" s="3">
        <f t="shared" si="57"/>
        <v>0</v>
      </c>
      <c r="N225" s="3">
        <f t="shared" si="57"/>
        <v>0</v>
      </c>
      <c r="O225" s="3">
        <v>1749</v>
      </c>
      <c r="P225" s="3">
        <f t="shared" si="57"/>
        <v>254256</v>
      </c>
      <c r="Q225" s="3">
        <f t="shared" si="57"/>
        <v>254256</v>
      </c>
      <c r="R225" s="3">
        <f t="shared" si="57"/>
        <v>94104</v>
      </c>
      <c r="S225" s="3">
        <f t="shared" si="57"/>
        <v>1556</v>
      </c>
      <c r="T225" s="3">
        <f t="shared" si="57"/>
        <v>131750</v>
      </c>
      <c r="U225" s="3">
        <f t="shared" si="57"/>
        <v>18898</v>
      </c>
      <c r="V225" s="3">
        <f t="shared" si="57"/>
        <v>2740</v>
      </c>
      <c r="W225" s="3">
        <f t="shared" si="57"/>
        <v>0</v>
      </c>
      <c r="X225" s="3">
        <f t="shared" si="57"/>
        <v>5208</v>
      </c>
      <c r="Y225" s="3">
        <f t="shared" si="57"/>
        <v>0</v>
      </c>
      <c r="Z225" s="3">
        <f t="shared" si="57"/>
        <v>26252</v>
      </c>
      <c r="AA225" s="3">
        <f t="shared" si="57"/>
        <v>45653</v>
      </c>
      <c r="AB225" s="3">
        <f t="shared" si="57"/>
        <v>0</v>
      </c>
      <c r="AC225" s="3">
        <f t="shared" si="57"/>
        <v>0</v>
      </c>
      <c r="AD225" s="3">
        <f t="shared" si="57"/>
        <v>10081</v>
      </c>
      <c r="AE225" s="3">
        <f t="shared" si="57"/>
        <v>25</v>
      </c>
      <c r="AF225" s="3">
        <f t="shared" si="57"/>
        <v>0</v>
      </c>
    </row>
    <row r="226" spans="1:32" s="12" customFormat="1" ht="18.75" customHeight="1">
      <c r="A226" s="1"/>
      <c r="B226" s="1"/>
      <c r="C226" s="1"/>
      <c r="D226" s="2" t="s">
        <v>92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s="12" customFormat="1" ht="18.75" customHeight="1">
      <c r="A227" s="1">
        <f>A224+1</f>
        <v>156</v>
      </c>
      <c r="B227" s="1">
        <v>1</v>
      </c>
      <c r="C227" s="1">
        <v>329</v>
      </c>
      <c r="D227" s="2" t="s">
        <v>296</v>
      </c>
      <c r="E227" s="3">
        <f>F227+K227</f>
        <v>1962</v>
      </c>
      <c r="F227" s="3">
        <v>1962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929</v>
      </c>
      <c r="P227" s="3">
        <f>Q227+AB227</f>
        <v>158324</v>
      </c>
      <c r="Q227" s="3">
        <f>R227+S227+T227+U227+V227+W227+X227+Y227</f>
        <v>158324</v>
      </c>
      <c r="R227" s="3">
        <v>36506</v>
      </c>
      <c r="S227" s="3">
        <v>2258</v>
      </c>
      <c r="T227" s="3">
        <v>96015</v>
      </c>
      <c r="U227" s="3">
        <v>14074</v>
      </c>
      <c r="V227" s="3">
        <v>3493</v>
      </c>
      <c r="W227" s="3">
        <v>0</v>
      </c>
      <c r="X227" s="3">
        <v>5978</v>
      </c>
      <c r="Y227" s="3">
        <v>0</v>
      </c>
      <c r="Z227" s="3">
        <v>28446</v>
      </c>
      <c r="AA227" s="3">
        <v>33998</v>
      </c>
      <c r="AB227" s="3">
        <v>0</v>
      </c>
      <c r="AC227" s="3">
        <v>0</v>
      </c>
      <c r="AD227" s="3">
        <v>3690</v>
      </c>
      <c r="AE227" s="3">
        <v>0</v>
      </c>
      <c r="AF227" s="3">
        <v>0</v>
      </c>
    </row>
    <row r="228" spans="1:32" s="12" customFormat="1" ht="18.75" customHeight="1">
      <c r="A228" s="1"/>
      <c r="B228" s="1"/>
      <c r="C228" s="1"/>
      <c r="D228" s="2" t="s">
        <v>93</v>
      </c>
      <c r="E228" s="3">
        <f>SUM(E227)</f>
        <v>1962</v>
      </c>
      <c r="F228" s="3">
        <f t="shared" ref="F228:AF228" si="58">SUM(F227)</f>
        <v>1962</v>
      </c>
      <c r="G228" s="3">
        <f t="shared" si="58"/>
        <v>0</v>
      </c>
      <c r="H228" s="3">
        <f>SUM(H227)</f>
        <v>0</v>
      </c>
      <c r="I228" s="3">
        <f t="shared" si="58"/>
        <v>0</v>
      </c>
      <c r="J228" s="3">
        <f t="shared" si="58"/>
        <v>0</v>
      </c>
      <c r="K228" s="3">
        <f t="shared" si="58"/>
        <v>0</v>
      </c>
      <c r="L228" s="3">
        <f t="shared" si="58"/>
        <v>0</v>
      </c>
      <c r="M228" s="3">
        <f t="shared" si="58"/>
        <v>0</v>
      </c>
      <c r="N228" s="3">
        <f t="shared" si="58"/>
        <v>0</v>
      </c>
      <c r="O228" s="3">
        <v>929</v>
      </c>
      <c r="P228" s="3">
        <f t="shared" si="58"/>
        <v>158324</v>
      </c>
      <c r="Q228" s="3">
        <f t="shared" si="58"/>
        <v>158324</v>
      </c>
      <c r="R228" s="3">
        <f t="shared" si="58"/>
        <v>36506</v>
      </c>
      <c r="S228" s="3">
        <f t="shared" si="58"/>
        <v>2258</v>
      </c>
      <c r="T228" s="3">
        <f t="shared" si="58"/>
        <v>96015</v>
      </c>
      <c r="U228" s="3">
        <f t="shared" si="58"/>
        <v>14074</v>
      </c>
      <c r="V228" s="3">
        <f t="shared" si="58"/>
        <v>3493</v>
      </c>
      <c r="W228" s="3">
        <f t="shared" si="58"/>
        <v>0</v>
      </c>
      <c r="X228" s="3">
        <f t="shared" si="58"/>
        <v>5978</v>
      </c>
      <c r="Y228" s="3">
        <f t="shared" si="58"/>
        <v>0</v>
      </c>
      <c r="Z228" s="3">
        <f t="shared" si="58"/>
        <v>28446</v>
      </c>
      <c r="AA228" s="3">
        <f t="shared" si="58"/>
        <v>33998</v>
      </c>
      <c r="AB228" s="3">
        <f t="shared" si="58"/>
        <v>0</v>
      </c>
      <c r="AC228" s="3">
        <f t="shared" si="58"/>
        <v>0</v>
      </c>
      <c r="AD228" s="3">
        <f t="shared" si="58"/>
        <v>3690</v>
      </c>
      <c r="AE228" s="3">
        <f t="shared" si="58"/>
        <v>0</v>
      </c>
      <c r="AF228" s="3">
        <f t="shared" si="58"/>
        <v>0</v>
      </c>
    </row>
    <row r="229" spans="1:32" s="12" customFormat="1" ht="18.75" customHeight="1">
      <c r="A229" s="1"/>
      <c r="B229" s="1"/>
      <c r="C229" s="1"/>
      <c r="D229" s="2" t="s">
        <v>94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s="12" customFormat="1" ht="18.75" customHeight="1">
      <c r="A230" s="1">
        <f>A227+1</f>
        <v>157</v>
      </c>
      <c r="B230" s="1">
        <v>1</v>
      </c>
      <c r="C230" s="1">
        <v>274</v>
      </c>
      <c r="D230" s="2" t="s">
        <v>297</v>
      </c>
      <c r="E230" s="3">
        <f>F230+K230</f>
        <v>3560</v>
      </c>
      <c r="F230" s="3">
        <v>3560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1250</v>
      </c>
      <c r="P230" s="3">
        <f>Q230+AB230</f>
        <v>230910</v>
      </c>
      <c r="Q230" s="3">
        <f>R230+S230+T230+U230+V230+W230+X230+Y230</f>
        <v>230910</v>
      </c>
      <c r="R230" s="3">
        <v>73806</v>
      </c>
      <c r="S230" s="3">
        <v>0</v>
      </c>
      <c r="T230" s="3">
        <v>125115</v>
      </c>
      <c r="U230" s="3">
        <v>18629</v>
      </c>
      <c r="V230" s="3">
        <v>3475</v>
      </c>
      <c r="W230" s="3">
        <v>0</v>
      </c>
      <c r="X230" s="3">
        <v>9885</v>
      </c>
      <c r="Y230" s="3">
        <v>0</v>
      </c>
      <c r="Z230" s="3">
        <v>51488</v>
      </c>
      <c r="AA230" s="3">
        <v>45000</v>
      </c>
      <c r="AB230" s="3">
        <v>0</v>
      </c>
      <c r="AC230" s="3">
        <v>0</v>
      </c>
      <c r="AD230" s="3">
        <v>9937</v>
      </c>
      <c r="AE230" s="3">
        <v>5</v>
      </c>
      <c r="AF230" s="3">
        <v>0</v>
      </c>
    </row>
    <row r="231" spans="1:32" s="12" customFormat="1" ht="18.75" customHeight="1">
      <c r="A231" s="1">
        <f>A230+1</f>
        <v>158</v>
      </c>
      <c r="B231" s="1">
        <v>0</v>
      </c>
      <c r="C231" s="1">
        <v>696</v>
      </c>
      <c r="D231" s="2" t="s">
        <v>95</v>
      </c>
      <c r="E231" s="3">
        <f>F231+K231</f>
        <v>0</v>
      </c>
      <c r="F231" s="3"/>
      <c r="G231" s="3"/>
      <c r="H231" s="3"/>
      <c r="I231" s="3"/>
      <c r="J231" s="3"/>
      <c r="K231" s="3"/>
      <c r="L231" s="3"/>
      <c r="M231" s="3"/>
      <c r="N231" s="3"/>
      <c r="O231" s="3">
        <v>0</v>
      </c>
      <c r="P231" s="3">
        <f>Q231+AB231</f>
        <v>0</v>
      </c>
      <c r="Q231" s="3">
        <f>R231+S231+T231+U231+V231+W231+X231+Y231</f>
        <v>0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s="12" customFormat="1" ht="18.75" customHeight="1">
      <c r="A232" s="1"/>
      <c r="B232" s="1"/>
      <c r="C232" s="1"/>
      <c r="D232" s="2" t="s">
        <v>96</v>
      </c>
      <c r="E232" s="3">
        <f>SUM(E230:E231)</f>
        <v>3560</v>
      </c>
      <c r="F232" s="3">
        <f t="shared" ref="F232:AF232" si="59">SUM(F230:F231)</f>
        <v>3560</v>
      </c>
      <c r="G232" s="3">
        <f t="shared" si="59"/>
        <v>0</v>
      </c>
      <c r="H232" s="3">
        <f t="shared" si="59"/>
        <v>0</v>
      </c>
      <c r="I232" s="3">
        <f t="shared" si="59"/>
        <v>0</v>
      </c>
      <c r="J232" s="3">
        <f t="shared" si="59"/>
        <v>0</v>
      </c>
      <c r="K232" s="3">
        <f t="shared" si="59"/>
        <v>0</v>
      </c>
      <c r="L232" s="3">
        <f t="shared" si="59"/>
        <v>0</v>
      </c>
      <c r="M232" s="3">
        <f t="shared" si="59"/>
        <v>0</v>
      </c>
      <c r="N232" s="3">
        <f t="shared" si="59"/>
        <v>0</v>
      </c>
      <c r="O232" s="3">
        <v>1250</v>
      </c>
      <c r="P232" s="3">
        <f t="shared" si="59"/>
        <v>230910</v>
      </c>
      <c r="Q232" s="3">
        <f t="shared" si="59"/>
        <v>230910</v>
      </c>
      <c r="R232" s="3">
        <f t="shared" si="59"/>
        <v>73806</v>
      </c>
      <c r="S232" s="3">
        <f t="shared" si="59"/>
        <v>0</v>
      </c>
      <c r="T232" s="3">
        <f t="shared" si="59"/>
        <v>125115</v>
      </c>
      <c r="U232" s="3">
        <f t="shared" si="59"/>
        <v>18629</v>
      </c>
      <c r="V232" s="3">
        <f t="shared" si="59"/>
        <v>3475</v>
      </c>
      <c r="W232" s="3">
        <f t="shared" si="59"/>
        <v>0</v>
      </c>
      <c r="X232" s="3">
        <f t="shared" si="59"/>
        <v>9885</v>
      </c>
      <c r="Y232" s="3">
        <f t="shared" si="59"/>
        <v>0</v>
      </c>
      <c r="Z232" s="3">
        <f t="shared" si="59"/>
        <v>51488</v>
      </c>
      <c r="AA232" s="3">
        <f t="shared" si="59"/>
        <v>45000</v>
      </c>
      <c r="AB232" s="3">
        <f t="shared" si="59"/>
        <v>0</v>
      </c>
      <c r="AC232" s="3">
        <f t="shared" si="59"/>
        <v>0</v>
      </c>
      <c r="AD232" s="3">
        <f t="shared" si="59"/>
        <v>9937</v>
      </c>
      <c r="AE232" s="3">
        <f t="shared" si="59"/>
        <v>5</v>
      </c>
      <c r="AF232" s="3">
        <f t="shared" si="59"/>
        <v>0</v>
      </c>
    </row>
    <row r="233" spans="1:32" s="12" customFormat="1" ht="18.75" customHeight="1">
      <c r="A233" s="1"/>
      <c r="B233" s="1"/>
      <c r="C233" s="1"/>
      <c r="D233" s="2" t="s">
        <v>97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s="12" customFormat="1" ht="18.75" customHeight="1">
      <c r="A234" s="1">
        <f>A231+1</f>
        <v>159</v>
      </c>
      <c r="B234" s="1">
        <v>1</v>
      </c>
      <c r="C234" s="1">
        <v>334</v>
      </c>
      <c r="D234" s="2" t="s">
        <v>298</v>
      </c>
      <c r="E234" s="3">
        <f>F234+K234</f>
        <v>2267</v>
      </c>
      <c r="F234" s="3">
        <v>2267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1198</v>
      </c>
      <c r="P234" s="3">
        <f>Q234+AB234</f>
        <v>136317</v>
      </c>
      <c r="Q234" s="3">
        <f>R234+S234+T234+U234+V234+W234+X234+Y234</f>
        <v>136317</v>
      </c>
      <c r="R234" s="3">
        <v>35328</v>
      </c>
      <c r="S234" s="3">
        <v>1000</v>
      </c>
      <c r="T234" s="3">
        <v>76866</v>
      </c>
      <c r="U234" s="3">
        <v>11802</v>
      </c>
      <c r="V234" s="3">
        <v>2658</v>
      </c>
      <c r="W234" s="3">
        <v>0</v>
      </c>
      <c r="X234" s="3">
        <v>8663</v>
      </c>
      <c r="Y234" s="3">
        <v>0</v>
      </c>
      <c r="Z234" s="3">
        <v>37308</v>
      </c>
      <c r="AA234" s="3">
        <v>28510</v>
      </c>
      <c r="AB234" s="3">
        <v>0</v>
      </c>
      <c r="AC234" s="3">
        <v>0</v>
      </c>
      <c r="AD234" s="3">
        <v>6296</v>
      </c>
      <c r="AE234" s="3">
        <v>10</v>
      </c>
      <c r="AF234" s="3">
        <v>0</v>
      </c>
    </row>
    <row r="235" spans="1:32" s="12" customFormat="1" ht="18.75" customHeight="1">
      <c r="A235" s="1"/>
      <c r="B235" s="1"/>
      <c r="C235" s="1"/>
      <c r="D235" s="2" t="s">
        <v>98</v>
      </c>
      <c r="E235" s="3">
        <f>SUM(E234)</f>
        <v>2267</v>
      </c>
      <c r="F235" s="3">
        <f t="shared" ref="F235:AF235" si="60">SUM(F234)</f>
        <v>2267</v>
      </c>
      <c r="G235" s="3">
        <f t="shared" si="60"/>
        <v>0</v>
      </c>
      <c r="H235" s="3">
        <f t="shared" si="60"/>
        <v>0</v>
      </c>
      <c r="I235" s="3">
        <f t="shared" si="60"/>
        <v>0</v>
      </c>
      <c r="J235" s="3">
        <f t="shared" si="60"/>
        <v>0</v>
      </c>
      <c r="K235" s="3">
        <f t="shared" si="60"/>
        <v>0</v>
      </c>
      <c r="L235" s="3">
        <f t="shared" si="60"/>
        <v>0</v>
      </c>
      <c r="M235" s="3">
        <f t="shared" si="60"/>
        <v>0</v>
      </c>
      <c r="N235" s="3">
        <f t="shared" si="60"/>
        <v>0</v>
      </c>
      <c r="O235" s="3">
        <v>1198</v>
      </c>
      <c r="P235" s="3">
        <f t="shared" si="60"/>
        <v>136317</v>
      </c>
      <c r="Q235" s="3">
        <f t="shared" si="60"/>
        <v>136317</v>
      </c>
      <c r="R235" s="3">
        <f t="shared" si="60"/>
        <v>35328</v>
      </c>
      <c r="S235" s="3">
        <f t="shared" si="60"/>
        <v>1000</v>
      </c>
      <c r="T235" s="3">
        <f t="shared" si="60"/>
        <v>76866</v>
      </c>
      <c r="U235" s="3">
        <f t="shared" si="60"/>
        <v>11802</v>
      </c>
      <c r="V235" s="3">
        <f t="shared" si="60"/>
        <v>2658</v>
      </c>
      <c r="W235" s="3">
        <f t="shared" si="60"/>
        <v>0</v>
      </c>
      <c r="X235" s="3">
        <f t="shared" si="60"/>
        <v>8663</v>
      </c>
      <c r="Y235" s="3">
        <f t="shared" si="60"/>
        <v>0</v>
      </c>
      <c r="Z235" s="3">
        <f t="shared" si="60"/>
        <v>37308</v>
      </c>
      <c r="AA235" s="3">
        <f t="shared" si="60"/>
        <v>28510</v>
      </c>
      <c r="AB235" s="3">
        <f t="shared" si="60"/>
        <v>0</v>
      </c>
      <c r="AC235" s="3">
        <f t="shared" si="60"/>
        <v>0</v>
      </c>
      <c r="AD235" s="3">
        <f t="shared" si="60"/>
        <v>6296</v>
      </c>
      <c r="AE235" s="3">
        <f t="shared" si="60"/>
        <v>10</v>
      </c>
      <c r="AF235" s="3">
        <f t="shared" si="60"/>
        <v>0</v>
      </c>
    </row>
    <row r="236" spans="1:32" s="12" customFormat="1" ht="18.75" customHeight="1">
      <c r="A236" s="1"/>
      <c r="B236" s="1"/>
      <c r="C236" s="1"/>
      <c r="D236" s="2" t="s">
        <v>99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s="12" customFormat="1" ht="18.75" customHeight="1">
      <c r="A237" s="1">
        <f>A234+1</f>
        <v>160</v>
      </c>
      <c r="B237" s="1">
        <v>1</v>
      </c>
      <c r="C237" s="1">
        <v>344</v>
      </c>
      <c r="D237" s="2" t="s">
        <v>299</v>
      </c>
      <c r="E237" s="3">
        <f>F237+K237</f>
        <v>2989</v>
      </c>
      <c r="F237" s="3">
        <v>2989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1600</v>
      </c>
      <c r="P237" s="3">
        <f>Q237+AB237</f>
        <v>270299</v>
      </c>
      <c r="Q237" s="3">
        <f>R237+S237+T237+U237+V237+W237+X237+Y237</f>
        <v>270299</v>
      </c>
      <c r="R237" s="3">
        <f>62900+1</f>
        <v>62901</v>
      </c>
      <c r="S237" s="3">
        <v>21696</v>
      </c>
      <c r="T237" s="3">
        <v>144470</v>
      </c>
      <c r="U237" s="3">
        <v>21598</v>
      </c>
      <c r="V237" s="3">
        <v>7586</v>
      </c>
      <c r="W237" s="3">
        <v>0</v>
      </c>
      <c r="X237" s="3">
        <v>12048</v>
      </c>
      <c r="Y237" s="3">
        <v>0</v>
      </c>
      <c r="Z237" s="3">
        <f>37910+11850</f>
        <v>49760</v>
      </c>
      <c r="AA237" s="3">
        <v>52173</v>
      </c>
      <c r="AB237" s="3">
        <v>0</v>
      </c>
      <c r="AC237" s="3">
        <v>0</v>
      </c>
      <c r="AD237" s="3">
        <v>11521</v>
      </c>
      <c r="AE237" s="3">
        <v>22</v>
      </c>
      <c r="AF237" s="3">
        <v>0</v>
      </c>
    </row>
    <row r="238" spans="1:32" s="12" customFormat="1" ht="18.75" customHeight="1">
      <c r="A238" s="1"/>
      <c r="B238" s="1"/>
      <c r="C238" s="1"/>
      <c r="D238" s="2" t="s">
        <v>100</v>
      </c>
      <c r="E238" s="3">
        <f>SUM(E237)</f>
        <v>2989</v>
      </c>
      <c r="F238" s="3">
        <f t="shared" ref="F238:AF238" si="61">SUM(F237)</f>
        <v>2989</v>
      </c>
      <c r="G238" s="3">
        <f t="shared" si="61"/>
        <v>0</v>
      </c>
      <c r="H238" s="3">
        <f t="shared" si="61"/>
        <v>0</v>
      </c>
      <c r="I238" s="3">
        <f t="shared" si="61"/>
        <v>0</v>
      </c>
      <c r="J238" s="3">
        <f t="shared" si="61"/>
        <v>0</v>
      </c>
      <c r="K238" s="3">
        <f t="shared" si="61"/>
        <v>0</v>
      </c>
      <c r="L238" s="3">
        <f t="shared" si="61"/>
        <v>0</v>
      </c>
      <c r="M238" s="3">
        <f t="shared" si="61"/>
        <v>0</v>
      </c>
      <c r="N238" s="3">
        <f t="shared" si="61"/>
        <v>0</v>
      </c>
      <c r="O238" s="3">
        <v>1600</v>
      </c>
      <c r="P238" s="3">
        <f t="shared" si="61"/>
        <v>270299</v>
      </c>
      <c r="Q238" s="3">
        <f t="shared" si="61"/>
        <v>270299</v>
      </c>
      <c r="R238" s="3">
        <f t="shared" si="61"/>
        <v>62901</v>
      </c>
      <c r="S238" s="3">
        <f t="shared" si="61"/>
        <v>21696</v>
      </c>
      <c r="T238" s="3">
        <f t="shared" si="61"/>
        <v>144470</v>
      </c>
      <c r="U238" s="3">
        <f t="shared" si="61"/>
        <v>21598</v>
      </c>
      <c r="V238" s="3">
        <f t="shared" si="61"/>
        <v>7586</v>
      </c>
      <c r="W238" s="3">
        <f t="shared" si="61"/>
        <v>0</v>
      </c>
      <c r="X238" s="3">
        <f t="shared" si="61"/>
        <v>12048</v>
      </c>
      <c r="Y238" s="3">
        <f t="shared" si="61"/>
        <v>0</v>
      </c>
      <c r="Z238" s="3">
        <f t="shared" si="61"/>
        <v>49760</v>
      </c>
      <c r="AA238" s="3">
        <f t="shared" si="61"/>
        <v>52173</v>
      </c>
      <c r="AB238" s="3">
        <f t="shared" si="61"/>
        <v>0</v>
      </c>
      <c r="AC238" s="3">
        <f t="shared" si="61"/>
        <v>0</v>
      </c>
      <c r="AD238" s="3">
        <f t="shared" si="61"/>
        <v>11521</v>
      </c>
      <c r="AE238" s="3">
        <f t="shared" si="61"/>
        <v>22</v>
      </c>
      <c r="AF238" s="3">
        <f t="shared" si="61"/>
        <v>0</v>
      </c>
    </row>
    <row r="239" spans="1:32" s="12" customFormat="1" ht="18.75" customHeight="1">
      <c r="A239" s="1"/>
      <c r="B239" s="1"/>
      <c r="C239" s="1"/>
      <c r="D239" s="2" t="s">
        <v>101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s="12" customFormat="1" ht="18.75" customHeight="1">
      <c r="A240" s="1">
        <f>A237+1</f>
        <v>161</v>
      </c>
      <c r="B240" s="1">
        <v>1</v>
      </c>
      <c r="C240" s="1">
        <v>354</v>
      </c>
      <c r="D240" s="2" t="s">
        <v>300</v>
      </c>
      <c r="E240" s="3">
        <f>F240+K240</f>
        <v>1952</v>
      </c>
      <c r="F240" s="3">
        <v>1952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1208</v>
      </c>
      <c r="P240" s="3">
        <f>Q240+AB240</f>
        <v>189053</v>
      </c>
      <c r="Q240" s="3">
        <f>R240+S240+T240+U240+V240+W240+X240+Y240</f>
        <v>189053</v>
      </c>
      <c r="R240" s="3">
        <v>57868</v>
      </c>
      <c r="S240" s="3">
        <v>13124</v>
      </c>
      <c r="T240" s="3">
        <v>86493</v>
      </c>
      <c r="U240" s="3">
        <v>13754</v>
      </c>
      <c r="V240" s="3">
        <v>4633</v>
      </c>
      <c r="W240" s="3">
        <v>0</v>
      </c>
      <c r="X240" s="3">
        <v>13181</v>
      </c>
      <c r="Y240" s="3">
        <v>0</v>
      </c>
      <c r="Z240" s="3">
        <v>43151</v>
      </c>
      <c r="AA240" s="3">
        <v>33225</v>
      </c>
      <c r="AB240" s="3">
        <v>0</v>
      </c>
      <c r="AC240" s="3">
        <v>0</v>
      </c>
      <c r="AD240" s="3">
        <v>7337</v>
      </c>
      <c r="AE240" s="3">
        <v>10</v>
      </c>
      <c r="AF240" s="3">
        <v>0</v>
      </c>
    </row>
    <row r="241" spans="1:32" s="12" customFormat="1" ht="18.75" customHeight="1">
      <c r="A241" s="1"/>
      <c r="B241" s="1"/>
      <c r="C241" s="1"/>
      <c r="D241" s="2" t="s">
        <v>102</v>
      </c>
      <c r="E241" s="3">
        <f>SUM(E240)</f>
        <v>1952</v>
      </c>
      <c r="F241" s="3">
        <f t="shared" ref="F241:AF241" si="62">SUM(F240)</f>
        <v>1952</v>
      </c>
      <c r="G241" s="3">
        <f t="shared" si="62"/>
        <v>0</v>
      </c>
      <c r="H241" s="3">
        <f t="shared" si="62"/>
        <v>0</v>
      </c>
      <c r="I241" s="3">
        <f t="shared" si="62"/>
        <v>0</v>
      </c>
      <c r="J241" s="3">
        <f t="shared" si="62"/>
        <v>0</v>
      </c>
      <c r="K241" s="3">
        <f t="shared" si="62"/>
        <v>0</v>
      </c>
      <c r="L241" s="3">
        <f t="shared" si="62"/>
        <v>0</v>
      </c>
      <c r="M241" s="3">
        <f t="shared" si="62"/>
        <v>0</v>
      </c>
      <c r="N241" s="3">
        <f t="shared" si="62"/>
        <v>0</v>
      </c>
      <c r="O241" s="3">
        <v>1208</v>
      </c>
      <c r="P241" s="3">
        <f t="shared" si="62"/>
        <v>189053</v>
      </c>
      <c r="Q241" s="3">
        <f t="shared" si="62"/>
        <v>189053</v>
      </c>
      <c r="R241" s="3">
        <f t="shared" si="62"/>
        <v>57868</v>
      </c>
      <c r="S241" s="3">
        <f t="shared" si="62"/>
        <v>13124</v>
      </c>
      <c r="T241" s="3">
        <f t="shared" si="62"/>
        <v>86493</v>
      </c>
      <c r="U241" s="3">
        <f t="shared" si="62"/>
        <v>13754</v>
      </c>
      <c r="V241" s="3">
        <f t="shared" si="62"/>
        <v>4633</v>
      </c>
      <c r="W241" s="3">
        <f t="shared" si="62"/>
        <v>0</v>
      </c>
      <c r="X241" s="3">
        <f t="shared" si="62"/>
        <v>13181</v>
      </c>
      <c r="Y241" s="3">
        <f t="shared" si="62"/>
        <v>0</v>
      </c>
      <c r="Z241" s="3">
        <f t="shared" si="62"/>
        <v>43151</v>
      </c>
      <c r="AA241" s="3">
        <f t="shared" si="62"/>
        <v>33225</v>
      </c>
      <c r="AB241" s="3">
        <f t="shared" si="62"/>
        <v>0</v>
      </c>
      <c r="AC241" s="3">
        <f t="shared" si="62"/>
        <v>0</v>
      </c>
      <c r="AD241" s="3">
        <f t="shared" si="62"/>
        <v>7337</v>
      </c>
      <c r="AE241" s="3">
        <f t="shared" si="62"/>
        <v>10</v>
      </c>
      <c r="AF241" s="3">
        <f t="shared" si="62"/>
        <v>0</v>
      </c>
    </row>
    <row r="242" spans="1:32" s="12" customFormat="1" ht="18.75" customHeight="1">
      <c r="A242" s="1"/>
      <c r="B242" s="1"/>
      <c r="C242" s="1"/>
      <c r="D242" s="2" t="s">
        <v>103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s="12" customFormat="1" ht="18.75" customHeight="1">
      <c r="A243" s="1">
        <f>A240+1</f>
        <v>162</v>
      </c>
      <c r="B243" s="1">
        <v>1</v>
      </c>
      <c r="C243" s="1">
        <v>282</v>
      </c>
      <c r="D243" s="2" t="s">
        <v>301</v>
      </c>
      <c r="E243" s="3">
        <f>F243+K243</f>
        <v>2408</v>
      </c>
      <c r="F243" s="3">
        <v>2408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1350</v>
      </c>
      <c r="P243" s="3">
        <f>Q243+AB243</f>
        <v>171115</v>
      </c>
      <c r="Q243" s="3">
        <f>R243+S243+T243+U243+V243+W243+X243+Y243</f>
        <v>171115</v>
      </c>
      <c r="R243" s="3">
        <v>41685</v>
      </c>
      <c r="S243" s="3">
        <v>717</v>
      </c>
      <c r="T243" s="3">
        <v>80264</v>
      </c>
      <c r="U243" s="3">
        <v>15066</v>
      </c>
      <c r="V243" s="3">
        <v>4460</v>
      </c>
      <c r="W243" s="3">
        <v>0</v>
      </c>
      <c r="X243" s="3">
        <v>28923</v>
      </c>
      <c r="Y243" s="3">
        <v>0</v>
      </c>
      <c r="Z243" s="3">
        <v>125132</v>
      </c>
      <c r="AA243" s="3">
        <v>36396</v>
      </c>
      <c r="AB243" s="3">
        <v>0</v>
      </c>
      <c r="AC243" s="3">
        <v>0</v>
      </c>
      <c r="AD243" s="3">
        <v>8037</v>
      </c>
      <c r="AE243" s="3">
        <v>20</v>
      </c>
      <c r="AF243" s="3">
        <v>0</v>
      </c>
    </row>
    <row r="244" spans="1:32" s="12" customFormat="1" ht="18.75" customHeight="1">
      <c r="A244" s="1"/>
      <c r="B244" s="1"/>
      <c r="C244" s="1"/>
      <c r="D244" s="2" t="s">
        <v>104</v>
      </c>
      <c r="E244" s="3">
        <f>SUM(E243)</f>
        <v>2408</v>
      </c>
      <c r="F244" s="3">
        <f t="shared" ref="F244:AF244" si="63">SUM(F243)</f>
        <v>2408</v>
      </c>
      <c r="G244" s="3">
        <f t="shared" si="63"/>
        <v>0</v>
      </c>
      <c r="H244" s="3">
        <f t="shared" si="63"/>
        <v>0</v>
      </c>
      <c r="I244" s="3">
        <f t="shared" si="63"/>
        <v>0</v>
      </c>
      <c r="J244" s="3">
        <f t="shared" si="63"/>
        <v>0</v>
      </c>
      <c r="K244" s="3">
        <f t="shared" si="63"/>
        <v>0</v>
      </c>
      <c r="L244" s="3">
        <f t="shared" si="63"/>
        <v>0</v>
      </c>
      <c r="M244" s="3">
        <f t="shared" si="63"/>
        <v>0</v>
      </c>
      <c r="N244" s="3">
        <f t="shared" si="63"/>
        <v>0</v>
      </c>
      <c r="O244" s="3">
        <v>1350</v>
      </c>
      <c r="P244" s="3">
        <f t="shared" si="63"/>
        <v>171115</v>
      </c>
      <c r="Q244" s="3">
        <f t="shared" si="63"/>
        <v>171115</v>
      </c>
      <c r="R244" s="3">
        <f t="shared" si="63"/>
        <v>41685</v>
      </c>
      <c r="S244" s="3">
        <f t="shared" si="63"/>
        <v>717</v>
      </c>
      <c r="T244" s="3">
        <f t="shared" si="63"/>
        <v>80264</v>
      </c>
      <c r="U244" s="3">
        <f t="shared" si="63"/>
        <v>15066</v>
      </c>
      <c r="V244" s="3">
        <f t="shared" si="63"/>
        <v>4460</v>
      </c>
      <c r="W244" s="3">
        <f t="shared" si="63"/>
        <v>0</v>
      </c>
      <c r="X244" s="3">
        <f t="shared" si="63"/>
        <v>28923</v>
      </c>
      <c r="Y244" s="3">
        <f t="shared" si="63"/>
        <v>0</v>
      </c>
      <c r="Z244" s="3">
        <f t="shared" si="63"/>
        <v>125132</v>
      </c>
      <c r="AA244" s="3">
        <f t="shared" si="63"/>
        <v>36396</v>
      </c>
      <c r="AB244" s="3">
        <f t="shared" si="63"/>
        <v>0</v>
      </c>
      <c r="AC244" s="3">
        <f t="shared" si="63"/>
        <v>0</v>
      </c>
      <c r="AD244" s="3">
        <f t="shared" si="63"/>
        <v>8037</v>
      </c>
      <c r="AE244" s="3">
        <f t="shared" si="63"/>
        <v>20</v>
      </c>
      <c r="AF244" s="3">
        <f t="shared" si="63"/>
        <v>0</v>
      </c>
    </row>
    <row r="245" spans="1:32" s="12" customFormat="1" ht="18.75" customHeight="1">
      <c r="A245" s="1"/>
      <c r="B245" s="1"/>
      <c r="C245" s="1"/>
      <c r="D245" s="2" t="s">
        <v>105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s="12" customFormat="1" ht="18.75" customHeight="1">
      <c r="A246" s="1">
        <f>A243+1</f>
        <v>163</v>
      </c>
      <c r="B246" s="1">
        <v>1</v>
      </c>
      <c r="C246" s="1">
        <v>363</v>
      </c>
      <c r="D246" s="2" t="s">
        <v>302</v>
      </c>
      <c r="E246" s="3">
        <f>F246+K246</f>
        <v>2213</v>
      </c>
      <c r="F246" s="3">
        <v>2213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1100</v>
      </c>
      <c r="P246" s="3">
        <f>Q246+AB246</f>
        <v>155938</v>
      </c>
      <c r="Q246" s="3">
        <f>R246+S246+T246+U246+V246+W246+X246+Y246</f>
        <v>155938</v>
      </c>
      <c r="R246" s="3">
        <v>42659</v>
      </c>
      <c r="S246" s="3">
        <v>18332</v>
      </c>
      <c r="T246" s="3">
        <v>73591</v>
      </c>
      <c r="U246" s="3">
        <v>11342</v>
      </c>
      <c r="V246" s="3">
        <v>1414</v>
      </c>
      <c r="W246" s="3">
        <v>0</v>
      </c>
      <c r="X246" s="3">
        <v>8600</v>
      </c>
      <c r="Y246" s="3">
        <v>0</v>
      </c>
      <c r="Z246" s="3">
        <v>33046</v>
      </c>
      <c r="AA246" s="3">
        <v>27397</v>
      </c>
      <c r="AB246" s="3">
        <v>0</v>
      </c>
      <c r="AC246" s="3">
        <v>0</v>
      </c>
      <c r="AD246" s="3">
        <v>6050</v>
      </c>
      <c r="AE246" s="3">
        <v>10</v>
      </c>
      <c r="AF246" s="3">
        <v>0</v>
      </c>
    </row>
    <row r="247" spans="1:32" s="12" customFormat="1" ht="18.75" customHeight="1">
      <c r="A247" s="1"/>
      <c r="B247" s="1"/>
      <c r="C247" s="1"/>
      <c r="D247" s="2" t="s">
        <v>106</v>
      </c>
      <c r="E247" s="3">
        <f>SUM(E246)</f>
        <v>2213</v>
      </c>
      <c r="F247" s="3">
        <f t="shared" ref="F247:AF247" si="64">SUM(F246)</f>
        <v>2213</v>
      </c>
      <c r="G247" s="3">
        <f t="shared" si="64"/>
        <v>0</v>
      </c>
      <c r="H247" s="3">
        <f t="shared" si="64"/>
        <v>0</v>
      </c>
      <c r="I247" s="3">
        <f t="shared" si="64"/>
        <v>0</v>
      </c>
      <c r="J247" s="3">
        <f t="shared" si="64"/>
        <v>0</v>
      </c>
      <c r="K247" s="3">
        <f t="shared" si="64"/>
        <v>0</v>
      </c>
      <c r="L247" s="3">
        <f t="shared" si="64"/>
        <v>0</v>
      </c>
      <c r="M247" s="3">
        <f t="shared" si="64"/>
        <v>0</v>
      </c>
      <c r="N247" s="3">
        <f t="shared" si="64"/>
        <v>0</v>
      </c>
      <c r="O247" s="3">
        <v>1100</v>
      </c>
      <c r="P247" s="3">
        <f t="shared" si="64"/>
        <v>155938</v>
      </c>
      <c r="Q247" s="3">
        <f t="shared" si="64"/>
        <v>155938</v>
      </c>
      <c r="R247" s="3">
        <f t="shared" si="64"/>
        <v>42659</v>
      </c>
      <c r="S247" s="3">
        <f t="shared" si="64"/>
        <v>18332</v>
      </c>
      <c r="T247" s="3">
        <f t="shared" si="64"/>
        <v>73591</v>
      </c>
      <c r="U247" s="3">
        <f t="shared" si="64"/>
        <v>11342</v>
      </c>
      <c r="V247" s="3">
        <f t="shared" si="64"/>
        <v>1414</v>
      </c>
      <c r="W247" s="3">
        <f t="shared" si="64"/>
        <v>0</v>
      </c>
      <c r="X247" s="3">
        <f t="shared" si="64"/>
        <v>8600</v>
      </c>
      <c r="Y247" s="3">
        <f t="shared" si="64"/>
        <v>0</v>
      </c>
      <c r="Z247" s="3">
        <f t="shared" si="64"/>
        <v>33046</v>
      </c>
      <c r="AA247" s="3">
        <f t="shared" si="64"/>
        <v>27397</v>
      </c>
      <c r="AB247" s="3">
        <f t="shared" si="64"/>
        <v>0</v>
      </c>
      <c r="AC247" s="3">
        <f t="shared" si="64"/>
        <v>0</v>
      </c>
      <c r="AD247" s="3">
        <f t="shared" si="64"/>
        <v>6050</v>
      </c>
      <c r="AE247" s="3">
        <f t="shared" si="64"/>
        <v>10</v>
      </c>
      <c r="AF247" s="3">
        <f t="shared" si="64"/>
        <v>0</v>
      </c>
    </row>
    <row r="248" spans="1:32" s="12" customFormat="1" ht="18.75" customHeight="1">
      <c r="A248" s="1"/>
      <c r="B248" s="1"/>
      <c r="C248" s="1"/>
      <c r="D248" s="2" t="s">
        <v>107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s="12" customFormat="1" ht="18.75" customHeight="1">
      <c r="A249" s="1">
        <f>A246+1</f>
        <v>164</v>
      </c>
      <c r="B249" s="1">
        <v>1</v>
      </c>
      <c r="C249" s="1">
        <v>286</v>
      </c>
      <c r="D249" s="2" t="s">
        <v>303</v>
      </c>
      <c r="E249" s="3">
        <f>F249+K249</f>
        <v>2230</v>
      </c>
      <c r="F249" s="3">
        <v>2230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1000</v>
      </c>
      <c r="P249" s="3">
        <f>Q249+AB249</f>
        <v>120888</v>
      </c>
      <c r="Q249" s="3">
        <f>R249+S249+T249+U249+V249+W249+X249+Y249</f>
        <v>120888</v>
      </c>
      <c r="R249" s="3">
        <v>37868</v>
      </c>
      <c r="S249" s="3">
        <v>0</v>
      </c>
      <c r="T249" s="3">
        <v>58590</v>
      </c>
      <c r="U249" s="3">
        <v>9630</v>
      </c>
      <c r="V249" s="3">
        <v>3600</v>
      </c>
      <c r="W249" s="3">
        <v>0</v>
      </c>
      <c r="X249" s="3">
        <v>11200</v>
      </c>
      <c r="Y249" s="3">
        <v>0</v>
      </c>
      <c r="Z249" s="3">
        <v>47950</v>
      </c>
      <c r="AA249" s="3">
        <v>23263</v>
      </c>
      <c r="AB249" s="3">
        <v>0</v>
      </c>
      <c r="AC249" s="3">
        <v>0</v>
      </c>
      <c r="AD249" s="3">
        <v>5137</v>
      </c>
      <c r="AE249" s="3">
        <v>20</v>
      </c>
      <c r="AF249" s="3">
        <v>0</v>
      </c>
    </row>
    <row r="250" spans="1:32" s="12" customFormat="1" ht="18.75" customHeight="1">
      <c r="A250" s="1"/>
      <c r="B250" s="1"/>
      <c r="C250" s="1"/>
      <c r="D250" s="2" t="s">
        <v>108</v>
      </c>
      <c r="E250" s="3">
        <f>SUM(E249)</f>
        <v>2230</v>
      </c>
      <c r="F250" s="3">
        <f t="shared" ref="F250:AF250" si="65">SUM(F249)</f>
        <v>2230</v>
      </c>
      <c r="G250" s="3">
        <f t="shared" si="65"/>
        <v>0</v>
      </c>
      <c r="H250" s="3">
        <f>SUM(H249)</f>
        <v>0</v>
      </c>
      <c r="I250" s="3">
        <f t="shared" si="65"/>
        <v>0</v>
      </c>
      <c r="J250" s="3">
        <f t="shared" si="65"/>
        <v>0</v>
      </c>
      <c r="K250" s="3">
        <f t="shared" si="65"/>
        <v>0</v>
      </c>
      <c r="L250" s="3">
        <f t="shared" si="65"/>
        <v>0</v>
      </c>
      <c r="M250" s="3">
        <f t="shared" si="65"/>
        <v>0</v>
      </c>
      <c r="N250" s="3">
        <f t="shared" si="65"/>
        <v>0</v>
      </c>
      <c r="O250" s="3">
        <v>1000</v>
      </c>
      <c r="P250" s="3">
        <f t="shared" si="65"/>
        <v>120888</v>
      </c>
      <c r="Q250" s="3">
        <f t="shared" si="65"/>
        <v>120888</v>
      </c>
      <c r="R250" s="3">
        <f t="shared" si="65"/>
        <v>37868</v>
      </c>
      <c r="S250" s="3">
        <f t="shared" si="65"/>
        <v>0</v>
      </c>
      <c r="T250" s="3">
        <f t="shared" si="65"/>
        <v>58590</v>
      </c>
      <c r="U250" s="3">
        <f t="shared" si="65"/>
        <v>9630</v>
      </c>
      <c r="V250" s="3">
        <f t="shared" si="65"/>
        <v>3600</v>
      </c>
      <c r="W250" s="3">
        <f t="shared" si="65"/>
        <v>0</v>
      </c>
      <c r="X250" s="3">
        <f t="shared" si="65"/>
        <v>11200</v>
      </c>
      <c r="Y250" s="3">
        <f t="shared" si="65"/>
        <v>0</v>
      </c>
      <c r="Z250" s="3">
        <f t="shared" si="65"/>
        <v>47950</v>
      </c>
      <c r="AA250" s="3">
        <f t="shared" si="65"/>
        <v>23263</v>
      </c>
      <c r="AB250" s="3">
        <f t="shared" si="65"/>
        <v>0</v>
      </c>
      <c r="AC250" s="3">
        <f t="shared" si="65"/>
        <v>0</v>
      </c>
      <c r="AD250" s="3">
        <f t="shared" si="65"/>
        <v>5137</v>
      </c>
      <c r="AE250" s="3">
        <f t="shared" si="65"/>
        <v>20</v>
      </c>
      <c r="AF250" s="3">
        <f t="shared" si="65"/>
        <v>0</v>
      </c>
    </row>
    <row r="251" spans="1:32" s="12" customFormat="1" ht="18.75" customHeight="1">
      <c r="A251" s="1"/>
      <c r="B251" s="1"/>
      <c r="C251" s="1"/>
      <c r="D251" s="2" t="s">
        <v>109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s="12" customFormat="1" ht="18.75" customHeight="1">
      <c r="A252" s="1">
        <f>A249+1</f>
        <v>165</v>
      </c>
      <c r="B252" s="1">
        <v>1</v>
      </c>
      <c r="C252" s="1">
        <v>372</v>
      </c>
      <c r="D252" s="2" t="s">
        <v>304</v>
      </c>
      <c r="E252" s="3">
        <f>F252+K252</f>
        <v>2139</v>
      </c>
      <c r="F252" s="3">
        <v>2139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1250</v>
      </c>
      <c r="P252" s="3">
        <f>Q252+AB252</f>
        <v>133338</v>
      </c>
      <c r="Q252" s="3">
        <f>R252+S252+T252+U252+V252+W252+X252+Y252</f>
        <v>133338</v>
      </c>
      <c r="R252" s="3">
        <v>36946</v>
      </c>
      <c r="S252" s="3">
        <v>3553</v>
      </c>
      <c r="T252" s="3">
        <v>72250</v>
      </c>
      <c r="U252" s="3">
        <v>11026</v>
      </c>
      <c r="V252" s="3">
        <v>1907</v>
      </c>
      <c r="W252" s="3">
        <v>0</v>
      </c>
      <c r="X252" s="3">
        <v>7656</v>
      </c>
      <c r="Y252" s="3">
        <v>0</v>
      </c>
      <c r="Z252" s="3">
        <v>18241</v>
      </c>
      <c r="AA252" s="3">
        <v>26635</v>
      </c>
      <c r="AB252" s="3">
        <v>0</v>
      </c>
      <c r="AC252" s="3">
        <v>0</v>
      </c>
      <c r="AD252" s="3">
        <v>5882</v>
      </c>
      <c r="AE252" s="3">
        <v>7</v>
      </c>
      <c r="AF252" s="3">
        <v>0</v>
      </c>
    </row>
    <row r="253" spans="1:32" s="12" customFormat="1" ht="18.75" customHeight="1">
      <c r="A253" s="1"/>
      <c r="B253" s="1"/>
      <c r="C253" s="1"/>
      <c r="D253" s="2" t="s">
        <v>110</v>
      </c>
      <c r="E253" s="3">
        <f>SUM(E252)</f>
        <v>2139</v>
      </c>
      <c r="F253" s="3">
        <f t="shared" ref="F253:AF253" si="66">SUM(F252)</f>
        <v>2139</v>
      </c>
      <c r="G253" s="3">
        <f t="shared" si="66"/>
        <v>0</v>
      </c>
      <c r="H253" s="3">
        <f t="shared" si="66"/>
        <v>0</v>
      </c>
      <c r="I253" s="3">
        <f t="shared" si="66"/>
        <v>0</v>
      </c>
      <c r="J253" s="3">
        <f t="shared" si="66"/>
        <v>0</v>
      </c>
      <c r="K253" s="3">
        <f t="shared" si="66"/>
        <v>0</v>
      </c>
      <c r="L253" s="3">
        <f t="shared" si="66"/>
        <v>0</v>
      </c>
      <c r="M253" s="3">
        <f t="shared" si="66"/>
        <v>0</v>
      </c>
      <c r="N253" s="3">
        <f t="shared" si="66"/>
        <v>0</v>
      </c>
      <c r="O253" s="3">
        <v>1250</v>
      </c>
      <c r="P253" s="3">
        <f t="shared" si="66"/>
        <v>133338</v>
      </c>
      <c r="Q253" s="3">
        <f t="shared" si="66"/>
        <v>133338</v>
      </c>
      <c r="R253" s="3">
        <f t="shared" si="66"/>
        <v>36946</v>
      </c>
      <c r="S253" s="3">
        <f t="shared" si="66"/>
        <v>3553</v>
      </c>
      <c r="T253" s="3">
        <f t="shared" si="66"/>
        <v>72250</v>
      </c>
      <c r="U253" s="3">
        <f t="shared" si="66"/>
        <v>11026</v>
      </c>
      <c r="V253" s="3">
        <f t="shared" si="66"/>
        <v>1907</v>
      </c>
      <c r="W253" s="3">
        <f t="shared" si="66"/>
        <v>0</v>
      </c>
      <c r="X253" s="3">
        <f t="shared" si="66"/>
        <v>7656</v>
      </c>
      <c r="Y253" s="3">
        <f t="shared" si="66"/>
        <v>0</v>
      </c>
      <c r="Z253" s="3">
        <f t="shared" si="66"/>
        <v>18241</v>
      </c>
      <c r="AA253" s="3">
        <f t="shared" si="66"/>
        <v>26635</v>
      </c>
      <c r="AB253" s="3">
        <f t="shared" si="66"/>
        <v>0</v>
      </c>
      <c r="AC253" s="3">
        <f t="shared" si="66"/>
        <v>0</v>
      </c>
      <c r="AD253" s="3">
        <f t="shared" si="66"/>
        <v>5882</v>
      </c>
      <c r="AE253" s="3">
        <f t="shared" si="66"/>
        <v>7</v>
      </c>
      <c r="AF253" s="3">
        <f t="shared" si="66"/>
        <v>0</v>
      </c>
    </row>
    <row r="254" spans="1:32" s="12" customFormat="1" ht="18.75" customHeight="1">
      <c r="A254" s="1"/>
      <c r="B254" s="1"/>
      <c r="C254" s="1"/>
      <c r="D254" s="2" t="s">
        <v>111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s="12" customFormat="1" ht="18.75" customHeight="1">
      <c r="A255" s="1">
        <f>A252+1</f>
        <v>166</v>
      </c>
      <c r="B255" s="1">
        <v>1</v>
      </c>
      <c r="C255" s="1">
        <v>378</v>
      </c>
      <c r="D255" s="2" t="s">
        <v>305</v>
      </c>
      <c r="E255" s="3">
        <f>F255+K255</f>
        <v>4207</v>
      </c>
      <c r="F255" s="3">
        <v>4207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f>1700-18</f>
        <v>1682</v>
      </c>
      <c r="P255" s="3">
        <f>Q255+AB255</f>
        <v>459571</v>
      </c>
      <c r="Q255" s="3">
        <f>R255+S255+T255+U255+V255+W255+X255+Y255</f>
        <v>459571</v>
      </c>
      <c r="R255" s="3">
        <v>156307</v>
      </c>
      <c r="S255" s="3">
        <v>5092</v>
      </c>
      <c r="T255" s="3">
        <v>234866</v>
      </c>
      <c r="U255" s="3">
        <v>34644</v>
      </c>
      <c r="V255" s="3">
        <v>12460</v>
      </c>
      <c r="W255" s="3">
        <v>0</v>
      </c>
      <c r="X255" s="3">
        <v>16202</v>
      </c>
      <c r="Y255" s="3">
        <v>0</v>
      </c>
      <c r="Z255" s="3">
        <f>91697-7500</f>
        <v>84197</v>
      </c>
      <c r="AA255" s="3">
        <v>83689</v>
      </c>
      <c r="AB255" s="3">
        <v>0</v>
      </c>
      <c r="AC255" s="3">
        <v>0</v>
      </c>
      <c r="AD255" s="3">
        <v>18481</v>
      </c>
      <c r="AE255" s="3">
        <v>10</v>
      </c>
      <c r="AF255" s="3">
        <v>0</v>
      </c>
    </row>
    <row r="256" spans="1:32" s="12" customFormat="1" ht="18.75" customHeight="1">
      <c r="A256" s="1">
        <f>A255+1</f>
        <v>167</v>
      </c>
      <c r="B256" s="1">
        <v>1</v>
      </c>
      <c r="C256" s="1">
        <v>640</v>
      </c>
      <c r="D256" s="2" t="s">
        <v>174</v>
      </c>
      <c r="E256" s="3">
        <f>F256+K256</f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f>Q256+AB256</f>
        <v>1210</v>
      </c>
      <c r="Q256" s="3">
        <f>R256+S256+T256+U256+V256+W256+X256+Y256</f>
        <v>1210</v>
      </c>
      <c r="R256" s="3">
        <v>0</v>
      </c>
      <c r="S256" s="3">
        <v>0</v>
      </c>
      <c r="T256" s="3">
        <v>0</v>
      </c>
      <c r="U256" s="3">
        <v>0</v>
      </c>
      <c r="V256" s="3">
        <v>173</v>
      </c>
      <c r="W256" s="3">
        <v>0</v>
      </c>
      <c r="X256" s="3">
        <v>1037</v>
      </c>
      <c r="Y256" s="3">
        <v>0</v>
      </c>
      <c r="Z256" s="3">
        <v>3368</v>
      </c>
      <c r="AA256" s="3">
        <v>691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</row>
    <row r="257" spans="1:32" s="12" customFormat="1" ht="18.75" customHeight="1">
      <c r="A257" s="1"/>
      <c r="B257" s="1"/>
      <c r="C257" s="1"/>
      <c r="D257" s="2" t="s">
        <v>112</v>
      </c>
      <c r="E257" s="3">
        <f>SUM(E255:E256)</f>
        <v>4207</v>
      </c>
      <c r="F257" s="3">
        <f t="shared" ref="F257:AF257" si="67">SUM(F255:F256)</f>
        <v>4207</v>
      </c>
      <c r="G257" s="3">
        <f t="shared" si="67"/>
        <v>0</v>
      </c>
      <c r="H257" s="3">
        <f t="shared" si="67"/>
        <v>0</v>
      </c>
      <c r="I257" s="3">
        <f t="shared" si="67"/>
        <v>0</v>
      </c>
      <c r="J257" s="3">
        <f t="shared" si="67"/>
        <v>0</v>
      </c>
      <c r="K257" s="3">
        <f t="shared" si="67"/>
        <v>0</v>
      </c>
      <c r="L257" s="3">
        <f t="shared" si="67"/>
        <v>0</v>
      </c>
      <c r="M257" s="3">
        <f t="shared" si="67"/>
        <v>0</v>
      </c>
      <c r="N257" s="3">
        <f t="shared" si="67"/>
        <v>0</v>
      </c>
      <c r="O257" s="3">
        <v>1700</v>
      </c>
      <c r="P257" s="3">
        <f t="shared" si="67"/>
        <v>460781</v>
      </c>
      <c r="Q257" s="3">
        <f t="shared" si="67"/>
        <v>460781</v>
      </c>
      <c r="R257" s="3">
        <f t="shared" si="67"/>
        <v>156307</v>
      </c>
      <c r="S257" s="3">
        <f t="shared" si="67"/>
        <v>5092</v>
      </c>
      <c r="T257" s="3">
        <f t="shared" si="67"/>
        <v>234866</v>
      </c>
      <c r="U257" s="3">
        <f t="shared" si="67"/>
        <v>34644</v>
      </c>
      <c r="V257" s="3">
        <f t="shared" si="67"/>
        <v>12633</v>
      </c>
      <c r="W257" s="3">
        <f t="shared" si="67"/>
        <v>0</v>
      </c>
      <c r="X257" s="3">
        <f t="shared" si="67"/>
        <v>17239</v>
      </c>
      <c r="Y257" s="3">
        <f t="shared" si="67"/>
        <v>0</v>
      </c>
      <c r="Z257" s="3">
        <f t="shared" si="67"/>
        <v>87565</v>
      </c>
      <c r="AA257" s="3">
        <f t="shared" si="67"/>
        <v>84380</v>
      </c>
      <c r="AB257" s="3">
        <f t="shared" si="67"/>
        <v>0</v>
      </c>
      <c r="AC257" s="3">
        <f t="shared" si="67"/>
        <v>0</v>
      </c>
      <c r="AD257" s="3">
        <f t="shared" si="67"/>
        <v>18481</v>
      </c>
      <c r="AE257" s="3">
        <f t="shared" si="67"/>
        <v>10</v>
      </c>
      <c r="AF257" s="3">
        <f t="shared" si="67"/>
        <v>0</v>
      </c>
    </row>
    <row r="258" spans="1:32" s="12" customFormat="1" ht="18.75" customHeight="1">
      <c r="A258" s="1"/>
      <c r="B258" s="1"/>
      <c r="C258" s="1"/>
      <c r="D258" s="2" t="s">
        <v>113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s="12" customFormat="1" ht="18.75" customHeight="1">
      <c r="A259" s="1">
        <f>A256+1</f>
        <v>168</v>
      </c>
      <c r="B259" s="1">
        <v>1</v>
      </c>
      <c r="C259" s="1">
        <v>306</v>
      </c>
      <c r="D259" s="2" t="s">
        <v>306</v>
      </c>
      <c r="E259" s="3">
        <f>F259+K259</f>
        <v>2036</v>
      </c>
      <c r="F259" s="3">
        <v>2036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1279</v>
      </c>
      <c r="P259" s="3">
        <f>Q259+AB259</f>
        <v>208508</v>
      </c>
      <c r="Q259" s="3">
        <f>R259+S259+T259+U259+V259+W259+X259+Y259</f>
        <v>208508</v>
      </c>
      <c r="R259" s="3">
        <v>66979</v>
      </c>
      <c r="S259" s="3">
        <v>0</v>
      </c>
      <c r="T259" s="3">
        <v>110146</v>
      </c>
      <c r="U259" s="3">
        <v>16929</v>
      </c>
      <c r="V259" s="3">
        <v>1920</v>
      </c>
      <c r="W259" s="3">
        <v>0</v>
      </c>
      <c r="X259" s="3">
        <v>12534</v>
      </c>
      <c r="Y259" s="3">
        <v>0</v>
      </c>
      <c r="Z259" s="3">
        <v>63352</v>
      </c>
      <c r="AA259" s="3">
        <v>40893</v>
      </c>
      <c r="AB259" s="3">
        <v>0</v>
      </c>
      <c r="AC259" s="3">
        <v>0</v>
      </c>
      <c r="AD259" s="3">
        <f>9030+1</f>
        <v>9031</v>
      </c>
      <c r="AE259" s="3">
        <f>10+1</f>
        <v>11</v>
      </c>
      <c r="AF259" s="3">
        <v>0</v>
      </c>
    </row>
    <row r="260" spans="1:32" s="12" customFormat="1" ht="18.75" customHeight="1">
      <c r="A260" s="1"/>
      <c r="B260" s="1"/>
      <c r="C260" s="1"/>
      <c r="D260" s="2" t="s">
        <v>114</v>
      </c>
      <c r="E260" s="3">
        <f>SUM(E259)</f>
        <v>2036</v>
      </c>
      <c r="F260" s="3">
        <f t="shared" ref="F260:AF260" si="68">SUM(F259)</f>
        <v>2036</v>
      </c>
      <c r="G260" s="3">
        <f t="shared" si="68"/>
        <v>0</v>
      </c>
      <c r="H260" s="3">
        <f t="shared" si="68"/>
        <v>0</v>
      </c>
      <c r="I260" s="3">
        <f t="shared" si="68"/>
        <v>0</v>
      </c>
      <c r="J260" s="3">
        <f t="shared" si="68"/>
        <v>0</v>
      </c>
      <c r="K260" s="3">
        <f t="shared" si="68"/>
        <v>0</v>
      </c>
      <c r="L260" s="3">
        <f t="shared" si="68"/>
        <v>0</v>
      </c>
      <c r="M260" s="3">
        <f t="shared" si="68"/>
        <v>0</v>
      </c>
      <c r="N260" s="3">
        <f t="shared" si="68"/>
        <v>0</v>
      </c>
      <c r="O260" s="3">
        <v>1279</v>
      </c>
      <c r="P260" s="3">
        <f t="shared" si="68"/>
        <v>208508</v>
      </c>
      <c r="Q260" s="3">
        <f t="shared" si="68"/>
        <v>208508</v>
      </c>
      <c r="R260" s="3">
        <f t="shared" si="68"/>
        <v>66979</v>
      </c>
      <c r="S260" s="3">
        <f t="shared" si="68"/>
        <v>0</v>
      </c>
      <c r="T260" s="3">
        <f t="shared" si="68"/>
        <v>110146</v>
      </c>
      <c r="U260" s="3">
        <f t="shared" si="68"/>
        <v>16929</v>
      </c>
      <c r="V260" s="3">
        <f t="shared" si="68"/>
        <v>1920</v>
      </c>
      <c r="W260" s="3">
        <f t="shared" si="68"/>
        <v>0</v>
      </c>
      <c r="X260" s="3">
        <f t="shared" si="68"/>
        <v>12534</v>
      </c>
      <c r="Y260" s="3">
        <f t="shared" si="68"/>
        <v>0</v>
      </c>
      <c r="Z260" s="3">
        <f t="shared" si="68"/>
        <v>63352</v>
      </c>
      <c r="AA260" s="3">
        <f t="shared" si="68"/>
        <v>40893</v>
      </c>
      <c r="AB260" s="3">
        <f t="shared" si="68"/>
        <v>0</v>
      </c>
      <c r="AC260" s="3">
        <f t="shared" si="68"/>
        <v>0</v>
      </c>
      <c r="AD260" s="3">
        <f t="shared" si="68"/>
        <v>9031</v>
      </c>
      <c r="AE260" s="3">
        <f t="shared" si="68"/>
        <v>11</v>
      </c>
      <c r="AF260" s="3">
        <f t="shared" si="68"/>
        <v>0</v>
      </c>
    </row>
    <row r="261" spans="1:32" s="12" customFormat="1" ht="18.75" customHeight="1">
      <c r="A261" s="1"/>
      <c r="B261" s="1"/>
      <c r="C261" s="1"/>
      <c r="D261" s="2" t="s">
        <v>115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s="12" customFormat="1" ht="18.75" customHeight="1">
      <c r="A262" s="1">
        <f>A259+1</f>
        <v>169</v>
      </c>
      <c r="B262" s="1">
        <v>1</v>
      </c>
      <c r="C262" s="1">
        <v>391</v>
      </c>
      <c r="D262" s="2" t="s">
        <v>307</v>
      </c>
      <c r="E262" s="3">
        <f>F262+K262</f>
        <v>2081</v>
      </c>
      <c r="F262" s="3">
        <v>2081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1200</v>
      </c>
      <c r="P262" s="3">
        <f>Q262+AB262</f>
        <v>151804</v>
      </c>
      <c r="Q262" s="3">
        <f>R262+S262+T262+U262+V262+W262+X262+Y262</f>
        <v>151804</v>
      </c>
      <c r="R262" s="3">
        <v>49747</v>
      </c>
      <c r="S262" s="3">
        <v>178</v>
      </c>
      <c r="T262" s="3">
        <v>74850</v>
      </c>
      <c r="U262" s="3">
        <v>11796</v>
      </c>
      <c r="V262" s="3">
        <v>4597</v>
      </c>
      <c r="W262" s="3">
        <v>0</v>
      </c>
      <c r="X262" s="3">
        <v>10636</v>
      </c>
      <c r="Y262" s="3">
        <v>0</v>
      </c>
      <c r="Z262" s="3">
        <v>78351</v>
      </c>
      <c r="AA262" s="3">
        <v>28495</v>
      </c>
      <c r="AB262" s="3">
        <v>0</v>
      </c>
      <c r="AC262" s="3">
        <v>0</v>
      </c>
      <c r="AD262" s="3">
        <v>6292</v>
      </c>
      <c r="AE262" s="3">
        <v>20</v>
      </c>
      <c r="AF262" s="3">
        <v>0</v>
      </c>
    </row>
    <row r="263" spans="1:32" s="12" customFormat="1" ht="18.75" customHeight="1">
      <c r="A263" s="1"/>
      <c r="B263" s="1"/>
      <c r="C263" s="1"/>
      <c r="D263" s="2" t="s">
        <v>116</v>
      </c>
      <c r="E263" s="3">
        <f>SUM(E262)</f>
        <v>2081</v>
      </c>
      <c r="F263" s="3">
        <f t="shared" ref="F263:AF263" si="69">SUM(F262)</f>
        <v>2081</v>
      </c>
      <c r="G263" s="3">
        <f t="shared" si="69"/>
        <v>0</v>
      </c>
      <c r="H263" s="3">
        <f t="shared" si="69"/>
        <v>0</v>
      </c>
      <c r="I263" s="3">
        <f t="shared" si="69"/>
        <v>0</v>
      </c>
      <c r="J263" s="3">
        <f t="shared" si="69"/>
        <v>0</v>
      </c>
      <c r="K263" s="3">
        <f t="shared" si="69"/>
        <v>0</v>
      </c>
      <c r="L263" s="3">
        <f t="shared" si="69"/>
        <v>0</v>
      </c>
      <c r="M263" s="3">
        <f t="shared" si="69"/>
        <v>0</v>
      </c>
      <c r="N263" s="3">
        <f t="shared" si="69"/>
        <v>0</v>
      </c>
      <c r="O263" s="3">
        <v>1200</v>
      </c>
      <c r="P263" s="3">
        <f t="shared" si="69"/>
        <v>151804</v>
      </c>
      <c r="Q263" s="3">
        <f t="shared" si="69"/>
        <v>151804</v>
      </c>
      <c r="R263" s="3">
        <f t="shared" si="69"/>
        <v>49747</v>
      </c>
      <c r="S263" s="3">
        <f t="shared" si="69"/>
        <v>178</v>
      </c>
      <c r="T263" s="3">
        <f t="shared" si="69"/>
        <v>74850</v>
      </c>
      <c r="U263" s="3">
        <f t="shared" si="69"/>
        <v>11796</v>
      </c>
      <c r="V263" s="3">
        <f t="shared" si="69"/>
        <v>4597</v>
      </c>
      <c r="W263" s="3">
        <f t="shared" si="69"/>
        <v>0</v>
      </c>
      <c r="X263" s="3">
        <f t="shared" si="69"/>
        <v>10636</v>
      </c>
      <c r="Y263" s="3">
        <f t="shared" si="69"/>
        <v>0</v>
      </c>
      <c r="Z263" s="3">
        <f t="shared" si="69"/>
        <v>78351</v>
      </c>
      <c r="AA263" s="3">
        <f t="shared" si="69"/>
        <v>28495</v>
      </c>
      <c r="AB263" s="3">
        <f t="shared" si="69"/>
        <v>0</v>
      </c>
      <c r="AC263" s="3">
        <f t="shared" si="69"/>
        <v>0</v>
      </c>
      <c r="AD263" s="3">
        <f t="shared" si="69"/>
        <v>6292</v>
      </c>
      <c r="AE263" s="3">
        <f t="shared" si="69"/>
        <v>20</v>
      </c>
      <c r="AF263" s="3">
        <f t="shared" si="69"/>
        <v>0</v>
      </c>
    </row>
    <row r="264" spans="1:32" s="12" customFormat="1" ht="18.75" customHeight="1">
      <c r="A264" s="1"/>
      <c r="B264" s="1"/>
      <c r="C264" s="1"/>
      <c r="D264" s="2" t="s">
        <v>117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s="12" customFormat="1" ht="18.75" customHeight="1">
      <c r="A265" s="1">
        <f>A262+1</f>
        <v>170</v>
      </c>
      <c r="B265" s="1">
        <v>1</v>
      </c>
      <c r="C265" s="1">
        <v>471</v>
      </c>
      <c r="D265" s="2" t="s">
        <v>139</v>
      </c>
      <c r="E265" s="3">
        <f>F265+K265</f>
        <v>208</v>
      </c>
      <c r="F265" s="3">
        <v>208</v>
      </c>
      <c r="G265" s="3">
        <v>0</v>
      </c>
      <c r="H265" s="3">
        <v>208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f>Q265+AB265</f>
        <v>0</v>
      </c>
      <c r="Q265" s="3">
        <f>R265+S265+T265+U265+V265+W265+X265+Y265</f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</row>
    <row r="266" spans="1:32" s="12" customFormat="1" ht="18.75" customHeight="1">
      <c r="A266" s="1"/>
      <c r="B266" s="1"/>
      <c r="C266" s="1"/>
      <c r="D266" s="2" t="s">
        <v>118</v>
      </c>
      <c r="E266" s="3">
        <f>SUM(E265)</f>
        <v>208</v>
      </c>
      <c r="F266" s="3">
        <f t="shared" ref="F266:AF266" si="70">SUM(F265)</f>
        <v>208</v>
      </c>
      <c r="G266" s="3">
        <f t="shared" si="70"/>
        <v>0</v>
      </c>
      <c r="H266" s="3">
        <f t="shared" si="70"/>
        <v>208</v>
      </c>
      <c r="I266" s="3">
        <f t="shared" si="70"/>
        <v>0</v>
      </c>
      <c r="J266" s="3">
        <f t="shared" si="70"/>
        <v>0</v>
      </c>
      <c r="K266" s="3">
        <f t="shared" si="70"/>
        <v>0</v>
      </c>
      <c r="L266" s="3">
        <f t="shared" si="70"/>
        <v>0</v>
      </c>
      <c r="M266" s="3">
        <f t="shared" si="70"/>
        <v>0</v>
      </c>
      <c r="N266" s="3">
        <f t="shared" si="70"/>
        <v>0</v>
      </c>
      <c r="O266" s="3">
        <v>0</v>
      </c>
      <c r="P266" s="3">
        <f t="shared" si="70"/>
        <v>0</v>
      </c>
      <c r="Q266" s="3">
        <f t="shared" si="70"/>
        <v>0</v>
      </c>
      <c r="R266" s="3">
        <f t="shared" si="70"/>
        <v>0</v>
      </c>
      <c r="S266" s="3">
        <f t="shared" si="70"/>
        <v>0</v>
      </c>
      <c r="T266" s="3">
        <f t="shared" si="70"/>
        <v>0</v>
      </c>
      <c r="U266" s="3">
        <f t="shared" si="70"/>
        <v>0</v>
      </c>
      <c r="V266" s="3">
        <f t="shared" si="70"/>
        <v>0</v>
      </c>
      <c r="W266" s="3">
        <f t="shared" si="70"/>
        <v>0</v>
      </c>
      <c r="X266" s="3">
        <f t="shared" si="70"/>
        <v>0</v>
      </c>
      <c r="Y266" s="3">
        <f t="shared" si="70"/>
        <v>0</v>
      </c>
      <c r="Z266" s="3">
        <f t="shared" si="70"/>
        <v>0</v>
      </c>
      <c r="AA266" s="3">
        <f t="shared" si="70"/>
        <v>0</v>
      </c>
      <c r="AB266" s="3">
        <f t="shared" si="70"/>
        <v>0</v>
      </c>
      <c r="AC266" s="3">
        <f t="shared" si="70"/>
        <v>0</v>
      </c>
      <c r="AD266" s="3">
        <f t="shared" si="70"/>
        <v>0</v>
      </c>
      <c r="AE266" s="3">
        <f t="shared" si="70"/>
        <v>0</v>
      </c>
      <c r="AF266" s="3">
        <f t="shared" si="70"/>
        <v>0</v>
      </c>
    </row>
    <row r="267" spans="1:32" s="12" customFormat="1" ht="18.75" customHeight="1">
      <c r="A267" s="1"/>
      <c r="B267" s="1"/>
      <c r="C267" s="1"/>
      <c r="D267" s="2" t="s">
        <v>119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s="12" customFormat="1" ht="18.75" customHeight="1">
      <c r="A268" s="1">
        <f>A265+1</f>
        <v>171</v>
      </c>
      <c r="B268" s="1">
        <v>1</v>
      </c>
      <c r="C268" s="1">
        <v>397</v>
      </c>
      <c r="D268" s="2" t="s">
        <v>308</v>
      </c>
      <c r="E268" s="3">
        <f>F268+K268</f>
        <v>1656</v>
      </c>
      <c r="F268" s="3">
        <v>1656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921</v>
      </c>
      <c r="P268" s="3">
        <f>Q268+AB268</f>
        <v>124714</v>
      </c>
      <c r="Q268" s="3">
        <f>R268+S268+T268+U268+V268+W268+X268+Y268</f>
        <v>124714</v>
      </c>
      <c r="R268" s="3">
        <v>39835</v>
      </c>
      <c r="S268" s="3">
        <v>2555</v>
      </c>
      <c r="T268" s="3">
        <v>60649</v>
      </c>
      <c r="U268" s="3">
        <v>9582</v>
      </c>
      <c r="V268" s="3">
        <v>3300</v>
      </c>
      <c r="W268" s="3">
        <v>0</v>
      </c>
      <c r="X268" s="3">
        <v>8793</v>
      </c>
      <c r="Y268" s="3">
        <v>0</v>
      </c>
      <c r="Z268" s="3">
        <v>37979</v>
      </c>
      <c r="AA268" s="3">
        <v>23147</v>
      </c>
      <c r="AB268" s="3">
        <v>0</v>
      </c>
      <c r="AC268" s="3">
        <v>0</v>
      </c>
      <c r="AD268" s="3">
        <v>5111</v>
      </c>
      <c r="AE268" s="3">
        <v>25</v>
      </c>
      <c r="AF268" s="3">
        <v>0</v>
      </c>
    </row>
    <row r="269" spans="1:32" s="12" customFormat="1" ht="18.75" customHeight="1">
      <c r="A269" s="1"/>
      <c r="B269" s="1"/>
      <c r="C269" s="1"/>
      <c r="D269" s="2" t="s">
        <v>120</v>
      </c>
      <c r="E269" s="3">
        <f>SUM(E268)</f>
        <v>1656</v>
      </c>
      <c r="F269" s="3">
        <f t="shared" ref="F269:AF269" si="71">SUM(F268)</f>
        <v>1656</v>
      </c>
      <c r="G269" s="3">
        <f t="shared" si="71"/>
        <v>0</v>
      </c>
      <c r="H269" s="3">
        <f t="shared" si="71"/>
        <v>0</v>
      </c>
      <c r="I269" s="3">
        <f t="shared" si="71"/>
        <v>0</v>
      </c>
      <c r="J269" s="3">
        <f t="shared" si="71"/>
        <v>0</v>
      </c>
      <c r="K269" s="3">
        <f t="shared" si="71"/>
        <v>0</v>
      </c>
      <c r="L269" s="3">
        <f t="shared" si="71"/>
        <v>0</v>
      </c>
      <c r="M269" s="3">
        <f t="shared" si="71"/>
        <v>0</v>
      </c>
      <c r="N269" s="3">
        <f t="shared" si="71"/>
        <v>0</v>
      </c>
      <c r="O269" s="3">
        <v>921</v>
      </c>
      <c r="P269" s="3">
        <f t="shared" si="71"/>
        <v>124714</v>
      </c>
      <c r="Q269" s="3">
        <f t="shared" si="71"/>
        <v>124714</v>
      </c>
      <c r="R269" s="3">
        <f t="shared" si="71"/>
        <v>39835</v>
      </c>
      <c r="S269" s="3">
        <f t="shared" si="71"/>
        <v>2555</v>
      </c>
      <c r="T269" s="3">
        <f t="shared" si="71"/>
        <v>60649</v>
      </c>
      <c r="U269" s="3">
        <f t="shared" si="71"/>
        <v>9582</v>
      </c>
      <c r="V269" s="3">
        <f t="shared" si="71"/>
        <v>3300</v>
      </c>
      <c r="W269" s="3">
        <f t="shared" si="71"/>
        <v>0</v>
      </c>
      <c r="X269" s="3">
        <f t="shared" si="71"/>
        <v>8793</v>
      </c>
      <c r="Y269" s="3">
        <f t="shared" si="71"/>
        <v>0</v>
      </c>
      <c r="Z269" s="3">
        <f t="shared" si="71"/>
        <v>37979</v>
      </c>
      <c r="AA269" s="3">
        <f t="shared" si="71"/>
        <v>23147</v>
      </c>
      <c r="AB269" s="3">
        <f t="shared" si="71"/>
        <v>0</v>
      </c>
      <c r="AC269" s="3">
        <f t="shared" si="71"/>
        <v>0</v>
      </c>
      <c r="AD269" s="3">
        <f t="shared" si="71"/>
        <v>5111</v>
      </c>
      <c r="AE269" s="3">
        <f t="shared" si="71"/>
        <v>25</v>
      </c>
      <c r="AF269" s="3">
        <f t="shared" si="71"/>
        <v>0</v>
      </c>
    </row>
    <row r="270" spans="1:32" s="12" customFormat="1" ht="18.75" customHeight="1">
      <c r="A270" s="1"/>
      <c r="B270" s="1"/>
      <c r="C270" s="1"/>
      <c r="D270" s="2" t="s">
        <v>121</v>
      </c>
      <c r="E270" s="3">
        <f>E212+E215+E218+E221+E225+E228+E232+E235+E238+E241+E244+E247+E250+E253+E257+E260+E263+E266+E269</f>
        <v>49501</v>
      </c>
      <c r="F270" s="3">
        <f t="shared" ref="F270:AF270" si="72">F212+F215+F218+F221+F225+F228+F232+F235+F238+F241+F244+F247+F250+F253+F257+F260+F263+F266+F269</f>
        <v>49501</v>
      </c>
      <c r="G270" s="3">
        <f t="shared" si="72"/>
        <v>0</v>
      </c>
      <c r="H270" s="3">
        <f t="shared" si="72"/>
        <v>3882</v>
      </c>
      <c r="I270" s="3">
        <f t="shared" si="72"/>
        <v>0</v>
      </c>
      <c r="J270" s="3">
        <f t="shared" si="72"/>
        <v>0</v>
      </c>
      <c r="K270" s="3">
        <f t="shared" si="72"/>
        <v>0</v>
      </c>
      <c r="L270" s="3">
        <f t="shared" si="72"/>
        <v>0</v>
      </c>
      <c r="M270" s="3">
        <f t="shared" si="72"/>
        <v>0</v>
      </c>
      <c r="N270" s="3">
        <f t="shared" si="72"/>
        <v>0</v>
      </c>
      <c r="O270" s="3">
        <f>22098-18</f>
        <v>22080</v>
      </c>
      <c r="P270" s="3">
        <f t="shared" si="72"/>
        <v>3573138</v>
      </c>
      <c r="Q270" s="3">
        <f t="shared" si="72"/>
        <v>3573138</v>
      </c>
      <c r="R270" s="3">
        <f t="shared" si="72"/>
        <v>1019082</v>
      </c>
      <c r="S270" s="3">
        <f t="shared" si="72"/>
        <v>107302</v>
      </c>
      <c r="T270" s="3">
        <f t="shared" si="72"/>
        <v>1854698</v>
      </c>
      <c r="U270" s="3">
        <f t="shared" si="72"/>
        <v>282881</v>
      </c>
      <c r="V270" s="3">
        <f t="shared" si="72"/>
        <v>84189</v>
      </c>
      <c r="W270" s="3">
        <f t="shared" si="72"/>
        <v>0</v>
      </c>
      <c r="X270" s="3">
        <f t="shared" si="72"/>
        <v>224986</v>
      </c>
      <c r="Y270" s="3">
        <f t="shared" si="72"/>
        <v>0</v>
      </c>
      <c r="Z270" s="3">
        <f t="shared" si="72"/>
        <v>1005331</v>
      </c>
      <c r="AA270" s="3">
        <f t="shared" si="72"/>
        <v>693574</v>
      </c>
      <c r="AB270" s="3">
        <f t="shared" si="72"/>
        <v>0</v>
      </c>
      <c r="AC270" s="3">
        <f t="shared" si="72"/>
        <v>0</v>
      </c>
      <c r="AD270" s="3">
        <f t="shared" si="72"/>
        <v>149189</v>
      </c>
      <c r="AE270" s="3">
        <f t="shared" si="72"/>
        <v>229</v>
      </c>
      <c r="AF270" s="3">
        <f t="shared" si="72"/>
        <v>0</v>
      </c>
    </row>
    <row r="271" spans="1:32" s="12" customFormat="1" ht="18.75" customHeight="1">
      <c r="A271" s="1"/>
      <c r="B271" s="1"/>
      <c r="C271" s="1"/>
      <c r="D271" s="2" t="s">
        <v>122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s="12" customFormat="1" ht="18.75" customHeight="1">
      <c r="A272" s="1">
        <f>A268+1</f>
        <v>172</v>
      </c>
      <c r="B272" s="1">
        <v>3</v>
      </c>
      <c r="C272" s="1">
        <v>62</v>
      </c>
      <c r="D272" s="2" t="s">
        <v>309</v>
      </c>
      <c r="E272" s="3">
        <f t="shared" ref="E272:E283" si="73">F272+K272</f>
        <v>31926</v>
      </c>
      <c r="F272" s="3">
        <f>31464-1</f>
        <v>31463</v>
      </c>
      <c r="G272" s="3">
        <v>2090</v>
      </c>
      <c r="H272" s="3">
        <v>0</v>
      </c>
      <c r="I272" s="3">
        <v>0</v>
      </c>
      <c r="J272" s="3">
        <v>6</v>
      </c>
      <c r="K272" s="3">
        <v>463</v>
      </c>
      <c r="L272" s="3">
        <v>0</v>
      </c>
      <c r="M272" s="3">
        <v>463</v>
      </c>
      <c r="N272" s="3">
        <v>0</v>
      </c>
      <c r="O272" s="3">
        <v>0</v>
      </c>
      <c r="P272" s="3">
        <f t="shared" ref="P272:P283" si="74">Q272+AB272</f>
        <v>229152</v>
      </c>
      <c r="Q272" s="3">
        <f t="shared" ref="Q272:Q283" si="75">R272+S272+T272+U272+V272+W272+X272+Y272</f>
        <v>229152</v>
      </c>
      <c r="R272" s="3">
        <v>0</v>
      </c>
      <c r="S272" s="3">
        <v>0</v>
      </c>
      <c r="T272" s="3">
        <v>229152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114576</v>
      </c>
      <c r="AB272" s="3">
        <v>0</v>
      </c>
      <c r="AC272" s="3">
        <v>0</v>
      </c>
      <c r="AD272" s="3">
        <v>650</v>
      </c>
      <c r="AE272" s="3">
        <v>0</v>
      </c>
      <c r="AF272" s="3">
        <v>650</v>
      </c>
    </row>
    <row r="273" spans="1:32" s="12" customFormat="1" ht="18.75" customHeight="1">
      <c r="A273" s="1">
        <f>A272+1</f>
        <v>173</v>
      </c>
      <c r="B273" s="1">
        <v>3</v>
      </c>
      <c r="C273" s="1">
        <v>55</v>
      </c>
      <c r="D273" s="2" t="s">
        <v>140</v>
      </c>
      <c r="E273" s="3">
        <f t="shared" si="73"/>
        <v>14685</v>
      </c>
      <c r="F273" s="3">
        <v>14685</v>
      </c>
      <c r="G273" s="3">
        <v>1223</v>
      </c>
      <c r="H273" s="3">
        <v>1308</v>
      </c>
      <c r="I273" s="3">
        <v>1308</v>
      </c>
      <c r="J273" s="3">
        <v>107</v>
      </c>
      <c r="K273" s="3">
        <v>0</v>
      </c>
      <c r="L273" s="3">
        <v>0</v>
      </c>
      <c r="M273" s="3">
        <v>0</v>
      </c>
      <c r="N273" s="3">
        <v>0</v>
      </c>
      <c r="O273" s="3">
        <v>16675</v>
      </c>
      <c r="P273" s="3">
        <f t="shared" si="74"/>
        <v>261684</v>
      </c>
      <c r="Q273" s="3">
        <f t="shared" si="75"/>
        <v>261684</v>
      </c>
      <c r="R273" s="3">
        <v>128988</v>
      </c>
      <c r="S273" s="3">
        <v>0</v>
      </c>
      <c r="T273" s="3">
        <v>131112</v>
      </c>
      <c r="U273" s="3">
        <v>0</v>
      </c>
      <c r="V273" s="3">
        <v>0</v>
      </c>
      <c r="W273" s="3">
        <v>0</v>
      </c>
      <c r="X273" s="3">
        <v>1584</v>
      </c>
      <c r="Y273" s="3">
        <v>0</v>
      </c>
      <c r="Z273" s="3">
        <v>6200</v>
      </c>
      <c r="AA273" s="3">
        <v>66348</v>
      </c>
      <c r="AB273" s="3">
        <v>0</v>
      </c>
      <c r="AC273" s="3">
        <v>0</v>
      </c>
      <c r="AD273" s="3">
        <v>625</v>
      </c>
      <c r="AE273" s="3">
        <v>0</v>
      </c>
      <c r="AF273" s="3">
        <v>625</v>
      </c>
    </row>
    <row r="274" spans="1:32" s="12" customFormat="1" ht="18.75" customHeight="1">
      <c r="A274" s="1">
        <f t="shared" ref="A274:A282" si="76">A273+1</f>
        <v>174</v>
      </c>
      <c r="B274" s="1">
        <v>3</v>
      </c>
      <c r="C274" s="1">
        <v>66</v>
      </c>
      <c r="D274" s="2" t="s">
        <v>310</v>
      </c>
      <c r="E274" s="3">
        <f t="shared" si="73"/>
        <v>15412</v>
      </c>
      <c r="F274" s="3">
        <v>15412</v>
      </c>
      <c r="G274" s="3">
        <v>554</v>
      </c>
      <c r="H274" s="3">
        <v>0</v>
      </c>
      <c r="I274" s="3">
        <v>0</v>
      </c>
      <c r="J274" s="3">
        <v>12653</v>
      </c>
      <c r="K274" s="3">
        <v>0</v>
      </c>
      <c r="L274" s="3">
        <v>0</v>
      </c>
      <c r="M274" s="3">
        <v>0</v>
      </c>
      <c r="N274" s="3">
        <v>0</v>
      </c>
      <c r="O274" s="3">
        <v>11153</v>
      </c>
      <c r="P274" s="3">
        <f t="shared" si="74"/>
        <v>200000</v>
      </c>
      <c r="Q274" s="3">
        <f t="shared" si="75"/>
        <v>200000</v>
      </c>
      <c r="R274" s="3">
        <v>0</v>
      </c>
      <c r="S274" s="3">
        <v>0</v>
      </c>
      <c r="T274" s="3">
        <v>200000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100000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</row>
    <row r="275" spans="1:32" s="12" customFormat="1" ht="18.75" customHeight="1">
      <c r="A275" s="1">
        <f t="shared" si="76"/>
        <v>175</v>
      </c>
      <c r="B275" s="1">
        <v>3</v>
      </c>
      <c r="C275" s="1">
        <v>70</v>
      </c>
      <c r="D275" s="2" t="s">
        <v>311</v>
      </c>
      <c r="E275" s="3">
        <f t="shared" si="73"/>
        <v>1453</v>
      </c>
      <c r="F275" s="3">
        <v>1453</v>
      </c>
      <c r="G275" s="3">
        <v>229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1022</v>
      </c>
      <c r="P275" s="3">
        <f t="shared" si="74"/>
        <v>134913</v>
      </c>
      <c r="Q275" s="3">
        <f t="shared" si="75"/>
        <v>134913</v>
      </c>
      <c r="R275" s="3">
        <v>37916</v>
      </c>
      <c r="S275" s="3">
        <v>22419</v>
      </c>
      <c r="T275" s="3">
        <v>74578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37288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</row>
    <row r="276" spans="1:32" s="12" customFormat="1" ht="18.75" customHeight="1">
      <c r="A276" s="1">
        <f t="shared" si="76"/>
        <v>176</v>
      </c>
      <c r="B276" s="1">
        <v>2</v>
      </c>
      <c r="C276" s="1">
        <v>63</v>
      </c>
      <c r="D276" s="2" t="s">
        <v>312</v>
      </c>
      <c r="E276" s="3">
        <f t="shared" si="73"/>
        <v>3708</v>
      </c>
      <c r="F276" s="3">
        <v>3708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730</v>
      </c>
      <c r="P276" s="3">
        <f t="shared" si="74"/>
        <v>125066</v>
      </c>
      <c r="Q276" s="3">
        <f t="shared" si="75"/>
        <v>125066</v>
      </c>
      <c r="R276" s="3">
        <v>22612</v>
      </c>
      <c r="S276" s="3">
        <v>0</v>
      </c>
      <c r="T276" s="3">
        <v>93386</v>
      </c>
      <c r="U276" s="3">
        <v>0</v>
      </c>
      <c r="V276" s="3">
        <v>2038</v>
      </c>
      <c r="W276" s="3">
        <v>0</v>
      </c>
      <c r="X276" s="3">
        <v>7030</v>
      </c>
      <c r="Y276" s="3">
        <v>0</v>
      </c>
      <c r="Z276" s="3">
        <v>32921</v>
      </c>
      <c r="AA276" s="3">
        <v>50208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</row>
    <row r="277" spans="1:32" s="12" customFormat="1" ht="18.75" customHeight="1">
      <c r="A277" s="1">
        <f t="shared" si="76"/>
        <v>177</v>
      </c>
      <c r="B277" s="1">
        <v>2</v>
      </c>
      <c r="C277" s="1">
        <v>65</v>
      </c>
      <c r="D277" s="2" t="s">
        <v>313</v>
      </c>
      <c r="E277" s="3">
        <f t="shared" si="73"/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f t="shared" si="74"/>
        <v>172877</v>
      </c>
      <c r="Q277" s="3">
        <f t="shared" si="75"/>
        <v>172877</v>
      </c>
      <c r="R277" s="3">
        <v>0</v>
      </c>
      <c r="S277" s="3">
        <v>0</v>
      </c>
      <c r="T277" s="3">
        <v>0</v>
      </c>
      <c r="U277" s="3">
        <v>0</v>
      </c>
      <c r="V277" s="3">
        <v>8157</v>
      </c>
      <c r="W277" s="3">
        <v>81047</v>
      </c>
      <c r="X277" s="3">
        <v>60837</v>
      </c>
      <c r="Y277" s="3">
        <f>18888+3948</f>
        <v>22836</v>
      </c>
      <c r="Z277" s="3">
        <f>659258+59909</f>
        <v>719167</v>
      </c>
      <c r="AA277" s="3">
        <v>40558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</row>
    <row r="278" spans="1:32" s="12" customFormat="1" ht="18.75" customHeight="1">
      <c r="A278" s="1">
        <f t="shared" si="76"/>
        <v>178</v>
      </c>
      <c r="B278" s="1">
        <v>2</v>
      </c>
      <c r="C278" s="1">
        <v>468</v>
      </c>
      <c r="D278" s="2" t="s">
        <v>314</v>
      </c>
      <c r="E278" s="3">
        <f t="shared" si="73"/>
        <v>3812</v>
      </c>
      <c r="F278" s="3">
        <v>3812</v>
      </c>
      <c r="G278" s="3">
        <v>0</v>
      </c>
      <c r="H278" s="3">
        <v>3812</v>
      </c>
      <c r="I278" s="3">
        <v>1183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f t="shared" si="74"/>
        <v>0</v>
      </c>
      <c r="Q278" s="3">
        <f t="shared" si="75"/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</row>
    <row r="279" spans="1:32" s="12" customFormat="1" ht="18.75" customHeight="1">
      <c r="A279" s="1">
        <f t="shared" si="76"/>
        <v>179</v>
      </c>
      <c r="B279" s="1">
        <v>3</v>
      </c>
      <c r="C279" s="1">
        <v>58</v>
      </c>
      <c r="D279" s="2" t="s">
        <v>315</v>
      </c>
      <c r="E279" s="3">
        <f t="shared" si="73"/>
        <v>10439</v>
      </c>
      <c r="F279" s="3">
        <v>10439</v>
      </c>
      <c r="G279" s="3">
        <v>480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1115</v>
      </c>
      <c r="P279" s="3">
        <f t="shared" si="74"/>
        <v>72230</v>
      </c>
      <c r="Q279" s="3">
        <f t="shared" si="75"/>
        <v>72230</v>
      </c>
      <c r="R279" s="3">
        <v>41365</v>
      </c>
      <c r="S279" s="3">
        <v>0</v>
      </c>
      <c r="T279" s="3">
        <v>30165</v>
      </c>
      <c r="U279" s="3">
        <v>0</v>
      </c>
      <c r="V279" s="3">
        <v>300</v>
      </c>
      <c r="W279" s="3">
        <v>0</v>
      </c>
      <c r="X279" s="3">
        <v>400</v>
      </c>
      <c r="Y279" s="3">
        <v>0</v>
      </c>
      <c r="Z279" s="3">
        <v>2850</v>
      </c>
      <c r="AA279" s="3">
        <v>13813</v>
      </c>
      <c r="AB279" s="3">
        <v>0</v>
      </c>
      <c r="AC279" s="3">
        <v>0</v>
      </c>
      <c r="AD279" s="3">
        <v>30</v>
      </c>
      <c r="AE279" s="3">
        <v>0</v>
      </c>
      <c r="AF279" s="3">
        <v>30</v>
      </c>
    </row>
    <row r="280" spans="1:32" s="12" customFormat="1" ht="18.75" customHeight="1">
      <c r="A280" s="1">
        <f t="shared" si="76"/>
        <v>180</v>
      </c>
      <c r="B280" s="1">
        <v>2</v>
      </c>
      <c r="C280" s="1">
        <v>76</v>
      </c>
      <c r="D280" s="2" t="s">
        <v>316</v>
      </c>
      <c r="E280" s="3">
        <f t="shared" si="73"/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220</v>
      </c>
      <c r="P280" s="3">
        <f t="shared" si="74"/>
        <v>42761</v>
      </c>
      <c r="Q280" s="3">
        <f t="shared" si="75"/>
        <v>42761</v>
      </c>
      <c r="R280" s="3">
        <v>4205</v>
      </c>
      <c r="S280" s="3">
        <v>0</v>
      </c>
      <c r="T280" s="3">
        <v>38556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19278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</row>
    <row r="281" spans="1:32" s="12" customFormat="1" ht="18.75" customHeight="1">
      <c r="A281" s="1">
        <f t="shared" si="76"/>
        <v>181</v>
      </c>
      <c r="B281" s="1">
        <v>3</v>
      </c>
      <c r="C281" s="1">
        <v>639</v>
      </c>
      <c r="D281" s="2" t="s">
        <v>317</v>
      </c>
      <c r="E281" s="3">
        <f t="shared" si="73"/>
        <v>4680</v>
      </c>
      <c r="F281" s="3">
        <v>4680</v>
      </c>
      <c r="G281" s="3">
        <v>2525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f t="shared" si="74"/>
        <v>20400</v>
      </c>
      <c r="Q281" s="3">
        <f t="shared" si="75"/>
        <v>20400</v>
      </c>
      <c r="R281" s="3">
        <v>0</v>
      </c>
      <c r="S281" s="3">
        <v>0</v>
      </c>
      <c r="T281" s="3">
        <v>20400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10200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</row>
    <row r="282" spans="1:32" s="12" customFormat="1" ht="18.75" customHeight="1">
      <c r="A282" s="1">
        <f t="shared" si="76"/>
        <v>182</v>
      </c>
      <c r="B282" s="1">
        <v>0</v>
      </c>
      <c r="C282" s="1">
        <v>436</v>
      </c>
      <c r="D282" s="2" t="s">
        <v>195</v>
      </c>
      <c r="E282" s="3">
        <f t="shared" si="73"/>
        <v>0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0</v>
      </c>
      <c r="P282" s="3">
        <f t="shared" si="74"/>
        <v>0</v>
      </c>
      <c r="Q282" s="3">
        <f t="shared" si="75"/>
        <v>0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s="12" customFormat="1" ht="33.75" customHeight="1">
      <c r="A283" s="1">
        <f>A282+1</f>
        <v>183</v>
      </c>
      <c r="B283" s="1">
        <v>0</v>
      </c>
      <c r="C283" s="1">
        <v>776</v>
      </c>
      <c r="D283" s="2" t="s">
        <v>318</v>
      </c>
      <c r="E283" s="3">
        <f t="shared" si="73"/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f t="shared" si="74"/>
        <v>0</v>
      </c>
      <c r="Q283" s="3">
        <f t="shared" si="75"/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</row>
    <row r="284" spans="1:32" s="12" customFormat="1" ht="18.75" customHeight="1">
      <c r="A284" s="1"/>
      <c r="B284" s="1"/>
      <c r="C284" s="1"/>
      <c r="D284" s="2" t="s">
        <v>123</v>
      </c>
      <c r="E284" s="3">
        <f>SUM(E272:E283)</f>
        <v>86115</v>
      </c>
      <c r="F284" s="3">
        <f t="shared" ref="F284:AF284" si="77">SUM(F272:F283)</f>
        <v>85652</v>
      </c>
      <c r="G284" s="3">
        <f t="shared" si="77"/>
        <v>7101</v>
      </c>
      <c r="H284" s="3">
        <f t="shared" si="77"/>
        <v>5120</v>
      </c>
      <c r="I284" s="3">
        <f t="shared" si="77"/>
        <v>2491</v>
      </c>
      <c r="J284" s="3">
        <f t="shared" si="77"/>
        <v>12766</v>
      </c>
      <c r="K284" s="3">
        <f t="shared" si="77"/>
        <v>463</v>
      </c>
      <c r="L284" s="3">
        <f t="shared" si="77"/>
        <v>0</v>
      </c>
      <c r="M284" s="3">
        <f t="shared" si="77"/>
        <v>463</v>
      </c>
      <c r="N284" s="3">
        <f t="shared" si="77"/>
        <v>0</v>
      </c>
      <c r="O284" s="3">
        <v>30915</v>
      </c>
      <c r="P284" s="3">
        <f t="shared" si="77"/>
        <v>1259083</v>
      </c>
      <c r="Q284" s="3">
        <f t="shared" si="77"/>
        <v>1259083</v>
      </c>
      <c r="R284" s="3">
        <f t="shared" si="77"/>
        <v>235086</v>
      </c>
      <c r="S284" s="3">
        <f t="shared" si="77"/>
        <v>22419</v>
      </c>
      <c r="T284" s="3">
        <f t="shared" si="77"/>
        <v>817349</v>
      </c>
      <c r="U284" s="3">
        <f t="shared" si="77"/>
        <v>0</v>
      </c>
      <c r="V284" s="3">
        <f t="shared" si="77"/>
        <v>10495</v>
      </c>
      <c r="W284" s="3">
        <f t="shared" si="77"/>
        <v>81047</v>
      </c>
      <c r="X284" s="3">
        <f t="shared" si="77"/>
        <v>69851</v>
      </c>
      <c r="Y284" s="3">
        <f t="shared" si="77"/>
        <v>22836</v>
      </c>
      <c r="Z284" s="3">
        <f t="shared" si="77"/>
        <v>761138</v>
      </c>
      <c r="AA284" s="3">
        <f t="shared" si="77"/>
        <v>452269</v>
      </c>
      <c r="AB284" s="3">
        <f t="shared" si="77"/>
        <v>0</v>
      </c>
      <c r="AC284" s="3">
        <f t="shared" si="77"/>
        <v>0</v>
      </c>
      <c r="AD284" s="3">
        <f t="shared" si="77"/>
        <v>1305</v>
      </c>
      <c r="AE284" s="3">
        <f t="shared" si="77"/>
        <v>0</v>
      </c>
      <c r="AF284" s="3">
        <f t="shared" si="77"/>
        <v>1305</v>
      </c>
    </row>
    <row r="285" spans="1:32" s="12" customFormat="1" ht="18.75" customHeight="1">
      <c r="A285" s="1"/>
      <c r="B285" s="1"/>
      <c r="C285" s="1"/>
      <c r="D285" s="2" t="s">
        <v>124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s="12" customFormat="1" ht="18.75" customHeight="1">
      <c r="A286" s="1">
        <f>A283+1</f>
        <v>184</v>
      </c>
      <c r="B286" s="1">
        <v>2</v>
      </c>
      <c r="C286" s="1">
        <v>89</v>
      </c>
      <c r="D286" s="2" t="s">
        <v>175</v>
      </c>
      <c r="E286" s="3">
        <f>F286+K286</f>
        <v>1115</v>
      </c>
      <c r="F286" s="3">
        <v>1115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2029</v>
      </c>
      <c r="P286" s="3">
        <f>Q286+AB286</f>
        <v>337425</v>
      </c>
      <c r="Q286" s="3">
        <f>R286+S286+T286+U286+V286+W286+X286+Y286</f>
        <v>337425</v>
      </c>
      <c r="R286" s="3">
        <v>115065</v>
      </c>
      <c r="S286" s="3">
        <v>20000</v>
      </c>
      <c r="T286" s="3">
        <v>202360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101180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</row>
    <row r="287" spans="1:32" s="12" customFormat="1" ht="18.75" customHeight="1">
      <c r="A287" s="1">
        <f>A286+1</f>
        <v>185</v>
      </c>
      <c r="B287" s="1">
        <v>2</v>
      </c>
      <c r="C287" s="1">
        <v>172</v>
      </c>
      <c r="D287" s="2" t="s">
        <v>176</v>
      </c>
      <c r="E287" s="3">
        <f>F287+K287</f>
        <v>444</v>
      </c>
      <c r="F287" s="3">
        <v>444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916</v>
      </c>
      <c r="P287" s="3">
        <f>Q287+AB287</f>
        <v>132976</v>
      </c>
      <c r="Q287" s="3">
        <f>R287+S287+T287+U287+V287+W287+X287+Y287</f>
        <v>132976</v>
      </c>
      <c r="R287" s="3">
        <v>74678</v>
      </c>
      <c r="S287" s="3">
        <v>1820</v>
      </c>
      <c r="T287" s="3">
        <v>56478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28239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</row>
    <row r="288" spans="1:32" s="12" customFormat="1" ht="18.75" customHeight="1">
      <c r="A288" s="1">
        <f>A287+1</f>
        <v>186</v>
      </c>
      <c r="B288" s="1">
        <v>3</v>
      </c>
      <c r="C288" s="1">
        <v>171</v>
      </c>
      <c r="D288" s="2" t="s">
        <v>177</v>
      </c>
      <c r="E288" s="3">
        <f>F288+K288</f>
        <v>3340</v>
      </c>
      <c r="F288" s="3">
        <v>3340</v>
      </c>
      <c r="G288" s="3">
        <v>90</v>
      </c>
      <c r="H288" s="3">
        <v>0</v>
      </c>
      <c r="I288" s="3">
        <v>0</v>
      </c>
      <c r="J288" s="3">
        <v>2500</v>
      </c>
      <c r="K288" s="3">
        <v>0</v>
      </c>
      <c r="L288" s="3">
        <v>0</v>
      </c>
      <c r="M288" s="3">
        <v>0</v>
      </c>
      <c r="N288" s="3">
        <v>0</v>
      </c>
      <c r="O288" s="3">
        <v>2364</v>
      </c>
      <c r="P288" s="3">
        <f>Q288+AB288</f>
        <v>40586</v>
      </c>
      <c r="Q288" s="3">
        <f>R288+S288+T288+U288+V288+W288+X288+Y288</f>
        <v>40586</v>
      </c>
      <c r="R288" s="3">
        <v>0</v>
      </c>
      <c r="S288" s="3">
        <v>0</v>
      </c>
      <c r="T288" s="3">
        <v>40586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20293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</row>
    <row r="289" spans="1:32" s="12" customFormat="1" ht="18.75" customHeight="1">
      <c r="A289" s="1">
        <f>A288+1</f>
        <v>187</v>
      </c>
      <c r="B289" s="1">
        <v>2</v>
      </c>
      <c r="C289" s="1">
        <v>155</v>
      </c>
      <c r="D289" s="2" t="s">
        <v>178</v>
      </c>
      <c r="E289" s="3">
        <f>F289+K289</f>
        <v>2600</v>
      </c>
      <c r="F289" s="3">
        <v>2600</v>
      </c>
      <c r="G289" s="3">
        <v>0</v>
      </c>
      <c r="H289" s="3">
        <v>0</v>
      </c>
      <c r="I289" s="3">
        <v>0</v>
      </c>
      <c r="J289" s="3">
        <v>2140</v>
      </c>
      <c r="K289" s="3">
        <v>0</v>
      </c>
      <c r="L289" s="3">
        <v>0</v>
      </c>
      <c r="M289" s="3">
        <v>0</v>
      </c>
      <c r="N289" s="3">
        <v>0</v>
      </c>
      <c r="O289" s="3">
        <v>801</v>
      </c>
      <c r="P289" s="3">
        <f>Q289+AB289</f>
        <v>13150</v>
      </c>
      <c r="Q289" s="3">
        <f>R289+S289+T289+U289+V289+W289+X289+Y289</f>
        <v>13150</v>
      </c>
      <c r="R289" s="3">
        <v>0</v>
      </c>
      <c r="S289" s="3">
        <v>0</v>
      </c>
      <c r="T289" s="3">
        <v>13150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6575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</row>
    <row r="290" spans="1:32" s="12" customFormat="1" ht="18.75" customHeight="1">
      <c r="A290" s="1"/>
      <c r="B290" s="1"/>
      <c r="C290" s="1"/>
      <c r="D290" s="2" t="s">
        <v>125</v>
      </c>
      <c r="E290" s="3">
        <f>SUM(E286:E289)</f>
        <v>7499</v>
      </c>
      <c r="F290" s="3">
        <f t="shared" ref="F290:AF290" si="78">SUM(F286:F289)</f>
        <v>7499</v>
      </c>
      <c r="G290" s="3">
        <f t="shared" si="78"/>
        <v>90</v>
      </c>
      <c r="H290" s="3">
        <f t="shared" si="78"/>
        <v>0</v>
      </c>
      <c r="I290" s="3">
        <f t="shared" si="78"/>
        <v>0</v>
      </c>
      <c r="J290" s="3">
        <f t="shared" si="78"/>
        <v>4640</v>
      </c>
      <c r="K290" s="3">
        <f t="shared" si="78"/>
        <v>0</v>
      </c>
      <c r="L290" s="3">
        <f t="shared" si="78"/>
        <v>0</v>
      </c>
      <c r="M290" s="3">
        <f t="shared" si="78"/>
        <v>0</v>
      </c>
      <c r="N290" s="3">
        <f t="shared" si="78"/>
        <v>0</v>
      </c>
      <c r="O290" s="3">
        <v>6110</v>
      </c>
      <c r="P290" s="3">
        <f t="shared" si="78"/>
        <v>524137</v>
      </c>
      <c r="Q290" s="3">
        <f t="shared" si="78"/>
        <v>524137</v>
      </c>
      <c r="R290" s="3">
        <f t="shared" si="78"/>
        <v>189743</v>
      </c>
      <c r="S290" s="3">
        <f t="shared" si="78"/>
        <v>21820</v>
      </c>
      <c r="T290" s="3">
        <f t="shared" si="78"/>
        <v>312574</v>
      </c>
      <c r="U290" s="3">
        <f t="shared" si="78"/>
        <v>0</v>
      </c>
      <c r="V290" s="3">
        <f t="shared" si="78"/>
        <v>0</v>
      </c>
      <c r="W290" s="3">
        <f t="shared" si="78"/>
        <v>0</v>
      </c>
      <c r="X290" s="3">
        <f t="shared" si="78"/>
        <v>0</v>
      </c>
      <c r="Y290" s="3">
        <f t="shared" si="78"/>
        <v>0</v>
      </c>
      <c r="Z290" s="3">
        <f t="shared" si="78"/>
        <v>0</v>
      </c>
      <c r="AA290" s="3">
        <f t="shared" si="78"/>
        <v>156287</v>
      </c>
      <c r="AB290" s="3">
        <f t="shared" si="78"/>
        <v>0</v>
      </c>
      <c r="AC290" s="3">
        <f t="shared" si="78"/>
        <v>0</v>
      </c>
      <c r="AD290" s="3">
        <f t="shared" si="78"/>
        <v>0</v>
      </c>
      <c r="AE290" s="3">
        <f t="shared" si="78"/>
        <v>0</v>
      </c>
      <c r="AF290" s="3">
        <f t="shared" si="78"/>
        <v>0</v>
      </c>
    </row>
    <row r="291" spans="1:32" s="12" customFormat="1" ht="18.75" customHeight="1">
      <c r="A291" s="1"/>
      <c r="B291" s="1"/>
      <c r="C291" s="1"/>
      <c r="D291" s="2" t="s">
        <v>141</v>
      </c>
      <c r="E291" s="14">
        <f>E208+E270+E284+E290</f>
        <v>602479</v>
      </c>
      <c r="F291" s="14">
        <f t="shared" ref="F291:AF291" si="79">F208+F270+F284+F290</f>
        <v>599529</v>
      </c>
      <c r="G291" s="14">
        <f t="shared" si="79"/>
        <v>14530</v>
      </c>
      <c r="H291" s="14">
        <f t="shared" si="79"/>
        <v>13750</v>
      </c>
      <c r="I291" s="14">
        <f t="shared" si="79"/>
        <v>3438</v>
      </c>
      <c r="J291" s="14">
        <f t="shared" si="79"/>
        <v>30353</v>
      </c>
      <c r="K291" s="14">
        <f t="shared" si="79"/>
        <v>2950</v>
      </c>
      <c r="L291" s="14">
        <f t="shared" si="79"/>
        <v>450</v>
      </c>
      <c r="M291" s="14">
        <f t="shared" si="79"/>
        <v>2500</v>
      </c>
      <c r="N291" s="14">
        <f t="shared" si="79"/>
        <v>0</v>
      </c>
      <c r="O291" s="14">
        <v>218608</v>
      </c>
      <c r="P291" s="14">
        <f t="shared" si="79"/>
        <v>29058363</v>
      </c>
      <c r="Q291" s="14">
        <f t="shared" si="79"/>
        <v>29058363</v>
      </c>
      <c r="R291" s="14">
        <f t="shared" si="79"/>
        <v>8267362</v>
      </c>
      <c r="S291" s="14">
        <f t="shared" si="79"/>
        <v>1259709</v>
      </c>
      <c r="T291" s="14">
        <f t="shared" si="79"/>
        <v>14921455</v>
      </c>
      <c r="U291" s="14">
        <f t="shared" si="79"/>
        <v>1954961</v>
      </c>
      <c r="V291" s="14">
        <f t="shared" si="79"/>
        <v>470442</v>
      </c>
      <c r="W291" s="14">
        <f t="shared" si="79"/>
        <v>170820</v>
      </c>
      <c r="X291" s="14">
        <f t="shared" si="79"/>
        <v>1982229</v>
      </c>
      <c r="Y291" s="14">
        <f t="shared" si="79"/>
        <v>31385</v>
      </c>
      <c r="Z291" s="14">
        <f t="shared" si="79"/>
        <v>10148628</v>
      </c>
      <c r="AA291" s="14">
        <f t="shared" si="79"/>
        <v>6158993</v>
      </c>
      <c r="AB291" s="14">
        <f t="shared" si="79"/>
        <v>0</v>
      </c>
      <c r="AC291" s="14">
        <f t="shared" si="79"/>
        <v>0</v>
      </c>
      <c r="AD291" s="14">
        <f t="shared" si="79"/>
        <v>1050795</v>
      </c>
      <c r="AE291" s="14">
        <f t="shared" si="79"/>
        <v>1061</v>
      </c>
      <c r="AF291" s="14">
        <f t="shared" si="79"/>
        <v>2585</v>
      </c>
    </row>
    <row r="292" spans="1:32" s="12" customFormat="1" ht="18.75" customHeight="1">
      <c r="A292" s="1"/>
      <c r="B292" s="1"/>
      <c r="C292" s="1"/>
      <c r="D292" s="2" t="s">
        <v>142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s="12" customFormat="1" ht="18.75" customHeight="1">
      <c r="A293" s="1">
        <f>A289+1</f>
        <v>188</v>
      </c>
      <c r="B293" s="1">
        <v>3</v>
      </c>
      <c r="C293" s="1">
        <v>732</v>
      </c>
      <c r="D293" s="2" t="s">
        <v>196</v>
      </c>
      <c r="E293" s="3">
        <f>F293+K293</f>
        <v>0</v>
      </c>
      <c r="F293" s="3"/>
      <c r="G293" s="3"/>
      <c r="H293" s="3"/>
      <c r="I293" s="3"/>
      <c r="J293" s="3"/>
      <c r="K293" s="3"/>
      <c r="L293" s="3"/>
      <c r="M293" s="3"/>
      <c r="N293" s="3"/>
      <c r="O293" s="3">
        <v>0</v>
      </c>
      <c r="P293" s="3">
        <f>Q293+AB293</f>
        <v>0</v>
      </c>
      <c r="Q293" s="3">
        <f>R293+S293+T293+U293+V293+W293+X293+Y293</f>
        <v>0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s="12" customFormat="1" ht="15" customHeight="1">
      <c r="A294" s="1">
        <f>A293+1</f>
        <v>189</v>
      </c>
      <c r="B294" s="1">
        <v>0</v>
      </c>
      <c r="C294" s="1">
        <v>763</v>
      </c>
      <c r="D294" s="2" t="s">
        <v>197</v>
      </c>
      <c r="E294" s="3">
        <f>F294+K294</f>
        <v>0</v>
      </c>
      <c r="F294" s="3"/>
      <c r="G294" s="3"/>
      <c r="H294" s="3"/>
      <c r="I294" s="3"/>
      <c r="J294" s="3"/>
      <c r="K294" s="3"/>
      <c r="L294" s="3"/>
      <c r="M294" s="3"/>
      <c r="N294" s="3"/>
      <c r="O294" s="3">
        <v>0</v>
      </c>
      <c r="P294" s="3">
        <f>Q294+AB294</f>
        <v>0</v>
      </c>
      <c r="Q294" s="3">
        <f>R294+S294+T294+U294+V294+W294+X294+Y294</f>
        <v>0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s="12" customFormat="1" ht="19.5" customHeight="1">
      <c r="A295" s="1">
        <f>A294+1</f>
        <v>190</v>
      </c>
      <c r="B295" s="1"/>
      <c r="C295" s="1">
        <v>774</v>
      </c>
      <c r="D295" s="2" t="s">
        <v>198</v>
      </c>
      <c r="E295" s="3">
        <f>F295+K295</f>
        <v>0</v>
      </c>
      <c r="F295" s="3"/>
      <c r="G295" s="3"/>
      <c r="H295" s="3"/>
      <c r="I295" s="3"/>
      <c r="J295" s="3"/>
      <c r="K295" s="3"/>
      <c r="L295" s="3"/>
      <c r="M295" s="3"/>
      <c r="N295" s="3"/>
      <c r="O295" s="3">
        <v>0</v>
      </c>
      <c r="P295" s="3">
        <f>Q295+AB295</f>
        <v>0</v>
      </c>
      <c r="Q295" s="3">
        <f>R295+S295+T295+U295+V295+W295+X295+Y295</f>
        <v>0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s="12" customFormat="1" ht="28.5" customHeight="1">
      <c r="A296" s="1">
        <f>A295+1</f>
        <v>191</v>
      </c>
      <c r="B296" s="1"/>
      <c r="C296" s="1">
        <v>743</v>
      </c>
      <c r="D296" s="2" t="s">
        <v>199</v>
      </c>
      <c r="E296" s="3">
        <f>F296+K296</f>
        <v>0</v>
      </c>
      <c r="F296" s="3"/>
      <c r="G296" s="3"/>
      <c r="H296" s="3"/>
      <c r="I296" s="3"/>
      <c r="J296" s="3"/>
      <c r="K296" s="3"/>
      <c r="L296" s="3"/>
      <c r="M296" s="3"/>
      <c r="N296" s="3"/>
      <c r="O296" s="3">
        <v>0</v>
      </c>
      <c r="P296" s="3">
        <f>Q296+AB296</f>
        <v>0</v>
      </c>
      <c r="Q296" s="3">
        <f>R296+S296+T296+U296+V296+W296+X296+Y296</f>
        <v>0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s="12" customFormat="1" ht="24.75" customHeight="1">
      <c r="A297" s="1"/>
      <c r="B297" s="1"/>
      <c r="C297" s="1"/>
      <c r="D297" s="2" t="s">
        <v>143</v>
      </c>
      <c r="E297" s="3">
        <f>SUM(E293:E296)</f>
        <v>0</v>
      </c>
      <c r="F297" s="3">
        <f t="shared" ref="F297:AF297" si="80">SUM(F293:F296)</f>
        <v>0</v>
      </c>
      <c r="G297" s="3">
        <f t="shared" si="80"/>
        <v>0</v>
      </c>
      <c r="H297" s="3">
        <f t="shared" si="80"/>
        <v>0</v>
      </c>
      <c r="I297" s="3">
        <f t="shared" si="80"/>
        <v>0</v>
      </c>
      <c r="J297" s="3">
        <f t="shared" si="80"/>
        <v>0</v>
      </c>
      <c r="K297" s="3">
        <f t="shared" si="80"/>
        <v>0</v>
      </c>
      <c r="L297" s="3">
        <f t="shared" si="80"/>
        <v>0</v>
      </c>
      <c r="M297" s="3">
        <f t="shared" si="80"/>
        <v>0</v>
      </c>
      <c r="N297" s="3">
        <f t="shared" si="80"/>
        <v>0</v>
      </c>
      <c r="O297" s="3">
        <v>0</v>
      </c>
      <c r="P297" s="3">
        <f t="shared" si="80"/>
        <v>0</v>
      </c>
      <c r="Q297" s="3">
        <f t="shared" si="80"/>
        <v>0</v>
      </c>
      <c r="R297" s="3">
        <f t="shared" si="80"/>
        <v>0</v>
      </c>
      <c r="S297" s="3">
        <f t="shared" si="80"/>
        <v>0</v>
      </c>
      <c r="T297" s="3">
        <f t="shared" si="80"/>
        <v>0</v>
      </c>
      <c r="U297" s="3">
        <f t="shared" si="80"/>
        <v>0</v>
      </c>
      <c r="V297" s="3">
        <f t="shared" si="80"/>
        <v>0</v>
      </c>
      <c r="W297" s="3">
        <f t="shared" si="80"/>
        <v>0</v>
      </c>
      <c r="X297" s="3">
        <f t="shared" si="80"/>
        <v>0</v>
      </c>
      <c r="Y297" s="3">
        <f t="shared" si="80"/>
        <v>0</v>
      </c>
      <c r="Z297" s="3">
        <f t="shared" si="80"/>
        <v>0</v>
      </c>
      <c r="AA297" s="3">
        <f t="shared" si="80"/>
        <v>0</v>
      </c>
      <c r="AB297" s="3">
        <f t="shared" si="80"/>
        <v>0</v>
      </c>
      <c r="AC297" s="3">
        <f t="shared" si="80"/>
        <v>0</v>
      </c>
      <c r="AD297" s="3">
        <f t="shared" si="80"/>
        <v>0</v>
      </c>
      <c r="AE297" s="3">
        <f t="shared" si="80"/>
        <v>0</v>
      </c>
      <c r="AF297" s="3">
        <f t="shared" si="80"/>
        <v>0</v>
      </c>
    </row>
    <row r="298" spans="1:32" s="12" customFormat="1" ht="17.25" customHeight="1">
      <c r="A298" s="1"/>
      <c r="B298" s="1"/>
      <c r="C298" s="1"/>
      <c r="D298" s="2" t="s">
        <v>126</v>
      </c>
      <c r="E298" s="5">
        <f>E291+E297</f>
        <v>602479</v>
      </c>
      <c r="F298" s="5">
        <f t="shared" ref="F298:AF298" si="81">F291+F297</f>
        <v>599529</v>
      </c>
      <c r="G298" s="5">
        <f t="shared" si="81"/>
        <v>14530</v>
      </c>
      <c r="H298" s="5">
        <f t="shared" si="81"/>
        <v>13750</v>
      </c>
      <c r="I298" s="5">
        <f t="shared" si="81"/>
        <v>3438</v>
      </c>
      <c r="J298" s="5">
        <f t="shared" si="81"/>
        <v>30353</v>
      </c>
      <c r="K298" s="5">
        <f t="shared" si="81"/>
        <v>2950</v>
      </c>
      <c r="L298" s="5">
        <f t="shared" si="81"/>
        <v>450</v>
      </c>
      <c r="M298" s="5">
        <f t="shared" si="81"/>
        <v>2500</v>
      </c>
      <c r="N298" s="5">
        <f t="shared" si="81"/>
        <v>0</v>
      </c>
      <c r="O298" s="5">
        <f>218608+170-28-18-41-36-25-22</f>
        <v>218608</v>
      </c>
      <c r="P298" s="5">
        <f t="shared" si="81"/>
        <v>29058363</v>
      </c>
      <c r="Q298" s="5">
        <f t="shared" si="81"/>
        <v>29058363</v>
      </c>
      <c r="R298" s="5">
        <f t="shared" si="81"/>
        <v>8267362</v>
      </c>
      <c r="S298" s="5">
        <f t="shared" si="81"/>
        <v>1259709</v>
      </c>
      <c r="T298" s="5">
        <f t="shared" si="81"/>
        <v>14921455</v>
      </c>
      <c r="U298" s="5">
        <f t="shared" si="81"/>
        <v>1954961</v>
      </c>
      <c r="V298" s="5">
        <f t="shared" si="81"/>
        <v>470442</v>
      </c>
      <c r="W298" s="5">
        <f t="shared" si="81"/>
        <v>170820</v>
      </c>
      <c r="X298" s="5">
        <f t="shared" si="81"/>
        <v>1982229</v>
      </c>
      <c r="Y298" s="5">
        <f t="shared" si="81"/>
        <v>31385</v>
      </c>
      <c r="Z298" s="5">
        <f t="shared" si="81"/>
        <v>10148628</v>
      </c>
      <c r="AA298" s="5">
        <f t="shared" si="81"/>
        <v>6158993</v>
      </c>
      <c r="AB298" s="5">
        <f t="shared" si="81"/>
        <v>0</v>
      </c>
      <c r="AC298" s="5">
        <f t="shared" si="81"/>
        <v>0</v>
      </c>
      <c r="AD298" s="5">
        <f t="shared" si="81"/>
        <v>1050795</v>
      </c>
      <c r="AE298" s="5">
        <f t="shared" si="81"/>
        <v>1061</v>
      </c>
      <c r="AF298" s="5">
        <f t="shared" si="81"/>
        <v>2585</v>
      </c>
    </row>
    <row r="299" spans="1:32" s="4" customFormat="1" ht="45" customHeight="1">
      <c r="A299" s="1"/>
      <c r="B299" s="1"/>
      <c r="C299" s="1"/>
      <c r="D299" s="2" t="s">
        <v>319</v>
      </c>
      <c r="E299" s="3">
        <v>19682</v>
      </c>
      <c r="F299" s="3">
        <v>19682</v>
      </c>
      <c r="G299" s="3">
        <v>724</v>
      </c>
      <c r="H299" s="3">
        <v>450</v>
      </c>
      <c r="I299" s="3">
        <v>20</v>
      </c>
      <c r="J299" s="3">
        <v>484</v>
      </c>
      <c r="K299" s="3"/>
      <c r="L299" s="3"/>
      <c r="M299" s="3"/>
      <c r="N299" s="3"/>
      <c r="O299" s="3">
        <v>1486</v>
      </c>
      <c r="P299" s="3">
        <v>243040</v>
      </c>
      <c r="Q299" s="3">
        <v>243040</v>
      </c>
      <c r="R299" s="3">
        <v>55408</v>
      </c>
      <c r="S299" s="3"/>
      <c r="T299" s="3">
        <v>186028</v>
      </c>
      <c r="U299" s="3">
        <v>1604</v>
      </c>
      <c r="V299" s="3"/>
      <c r="W299" s="3"/>
      <c r="X299" s="3"/>
      <c r="Y299" s="3"/>
      <c r="Z299" s="3"/>
      <c r="AA299" s="3">
        <v>124348</v>
      </c>
      <c r="AB299" s="3"/>
      <c r="AC299" s="3"/>
      <c r="AD299" s="3">
        <v>14178</v>
      </c>
      <c r="AE299" s="3"/>
      <c r="AF299" s="3"/>
    </row>
    <row r="300" spans="1:32" s="4" customFormat="1" ht="15" customHeight="1">
      <c r="A300" s="1"/>
      <c r="B300" s="1"/>
      <c r="C300" s="1"/>
      <c r="D300" s="2" t="s">
        <v>126</v>
      </c>
      <c r="E300" s="5">
        <f>E298+E299</f>
        <v>622161</v>
      </c>
      <c r="F300" s="5">
        <f t="shared" ref="F300:AF300" si="82">F298+F299</f>
        <v>619211</v>
      </c>
      <c r="G300" s="5">
        <f t="shared" si="82"/>
        <v>15254</v>
      </c>
      <c r="H300" s="5">
        <f t="shared" si="82"/>
        <v>14200</v>
      </c>
      <c r="I300" s="5">
        <f t="shared" si="82"/>
        <v>3458</v>
      </c>
      <c r="J300" s="5">
        <f t="shared" si="82"/>
        <v>30837</v>
      </c>
      <c r="K300" s="5">
        <f t="shared" si="82"/>
        <v>2950</v>
      </c>
      <c r="L300" s="5">
        <f t="shared" si="82"/>
        <v>450</v>
      </c>
      <c r="M300" s="5">
        <f t="shared" si="82"/>
        <v>2500</v>
      </c>
      <c r="N300" s="5">
        <f t="shared" si="82"/>
        <v>0</v>
      </c>
      <c r="O300" s="5">
        <v>220094</v>
      </c>
      <c r="P300" s="5">
        <f t="shared" si="82"/>
        <v>29301403</v>
      </c>
      <c r="Q300" s="5">
        <f t="shared" si="82"/>
        <v>29301403</v>
      </c>
      <c r="R300" s="5">
        <f t="shared" si="82"/>
        <v>8322770</v>
      </c>
      <c r="S300" s="5">
        <f t="shared" si="82"/>
        <v>1259709</v>
      </c>
      <c r="T300" s="5">
        <f t="shared" si="82"/>
        <v>15107483</v>
      </c>
      <c r="U300" s="5">
        <f t="shared" si="82"/>
        <v>1956565</v>
      </c>
      <c r="V300" s="5">
        <f t="shared" si="82"/>
        <v>470442</v>
      </c>
      <c r="W300" s="5">
        <f t="shared" si="82"/>
        <v>170820</v>
      </c>
      <c r="X300" s="5">
        <f t="shared" si="82"/>
        <v>1982229</v>
      </c>
      <c r="Y300" s="5">
        <f t="shared" si="82"/>
        <v>31385</v>
      </c>
      <c r="Z300" s="5">
        <f t="shared" si="82"/>
        <v>10148628</v>
      </c>
      <c r="AA300" s="5">
        <f t="shared" si="82"/>
        <v>6283341</v>
      </c>
      <c r="AB300" s="5">
        <f t="shared" si="82"/>
        <v>0</v>
      </c>
      <c r="AC300" s="5">
        <f t="shared" si="82"/>
        <v>0</v>
      </c>
      <c r="AD300" s="5">
        <f t="shared" si="82"/>
        <v>1064973</v>
      </c>
      <c r="AE300" s="5">
        <f t="shared" si="82"/>
        <v>1061</v>
      </c>
      <c r="AF300" s="5">
        <f t="shared" si="82"/>
        <v>2585</v>
      </c>
    </row>
  </sheetData>
  <mergeCells count="37">
    <mergeCell ref="A3:AF3"/>
    <mergeCell ref="A5:AF5"/>
    <mergeCell ref="A4:AF4"/>
    <mergeCell ref="A6:A10"/>
    <mergeCell ref="B6:B10"/>
    <mergeCell ref="C6:C10"/>
    <mergeCell ref="D6:D10"/>
    <mergeCell ref="E6:N6"/>
    <mergeCell ref="G8:G9"/>
    <mergeCell ref="AD6:AF6"/>
    <mergeCell ref="E7:E9"/>
    <mergeCell ref="F7:F9"/>
    <mergeCell ref="G7:J7"/>
    <mergeCell ref="K7:K9"/>
    <mergeCell ref="L7:N7"/>
    <mergeCell ref="AD7:AD10"/>
    <mergeCell ref="AE7:AE10"/>
    <mergeCell ref="AF7:AF10"/>
    <mergeCell ref="Q8:Q10"/>
    <mergeCell ref="R8:Y8"/>
    <mergeCell ref="Z8:Z10"/>
    <mergeCell ref="AA8:AA10"/>
    <mergeCell ref="AB8:AB10"/>
    <mergeCell ref="AC8:AC10"/>
    <mergeCell ref="R9:U9"/>
    <mergeCell ref="AB7:AC7"/>
    <mergeCell ref="O6:O9"/>
    <mergeCell ref="P6:AC6"/>
    <mergeCell ref="V9:Y9"/>
    <mergeCell ref="H8:H9"/>
    <mergeCell ref="I8:I9"/>
    <mergeCell ref="J8:J9"/>
    <mergeCell ref="L8:L9"/>
    <mergeCell ref="M8:M9"/>
    <mergeCell ref="N8:N9"/>
    <mergeCell ref="P7:P10"/>
    <mergeCell ref="Q7:AA7"/>
  </mergeCells>
  <pageMargins left="0.78740157480314965" right="0" top="0" bottom="0" header="0" footer="0"/>
  <pageSetup paperSize="9" scale="37" fitToHeight="21" orientation="landscape" horizontalDpi="300" verticalDpi="300" r:id="rId1"/>
  <rowBreaks count="2" manualBreakCount="2">
    <brk id="141" max="52" man="1"/>
    <brk id="208" max="16383" man="1"/>
  </rowBreaks>
  <colBreaks count="2" manualBreakCount="2">
    <brk id="1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5"/>
  <sheetViews>
    <sheetView view="pageBreakPreview" zoomScale="60" zoomScaleNormal="100" workbookViewId="0">
      <selection activeCell="U1" sqref="U1:AB1048576"/>
    </sheetView>
  </sheetViews>
  <sheetFormatPr defaultRowHeight="15"/>
  <cols>
    <col min="1" max="1" width="4.5703125" style="24" customWidth="1"/>
    <col min="2" max="2" width="4.28515625" style="24" customWidth="1"/>
    <col min="3" max="3" width="6.7109375" style="24" customWidth="1"/>
    <col min="4" max="4" width="21.85546875" style="24" customWidth="1"/>
    <col min="5" max="5" width="8.42578125" style="24" customWidth="1"/>
    <col min="6" max="6" width="8.5703125" style="24" customWidth="1"/>
    <col min="7" max="7" width="7.42578125" style="24" customWidth="1"/>
    <col min="8" max="8" width="8.42578125" style="24" customWidth="1"/>
    <col min="9" max="9" width="6.85546875" style="24" customWidth="1"/>
    <col min="10" max="10" width="6.140625" style="24" customWidth="1"/>
    <col min="11" max="11" width="5.140625" style="24" customWidth="1"/>
    <col min="12" max="12" width="5.5703125" style="24" customWidth="1"/>
    <col min="13" max="13" width="6.5703125" style="24" customWidth="1"/>
    <col min="14" max="14" width="7.42578125" style="24" customWidth="1"/>
    <col min="15" max="15" width="8.28515625" style="24" customWidth="1"/>
    <col min="16" max="16" width="7.140625" style="24" customWidth="1"/>
    <col min="17" max="17" width="7.42578125" style="24" customWidth="1"/>
    <col min="18" max="19" width="8.7109375" style="24" customWidth="1"/>
    <col min="20" max="20" width="7" style="24" customWidth="1"/>
    <col min="21" max="22" width="6.42578125" style="24" hidden="1" customWidth="1"/>
    <col min="23" max="23" width="6.28515625" style="24" hidden="1" customWidth="1"/>
    <col min="24" max="24" width="7.7109375" style="24" hidden="1" customWidth="1"/>
    <col min="25" max="25" width="7.140625" style="24" hidden="1" customWidth="1"/>
    <col min="26" max="26" width="6.42578125" style="24" hidden="1" customWidth="1"/>
    <col min="27" max="27" width="8.5703125" style="24" hidden="1" customWidth="1"/>
    <col min="28" max="28" width="9.140625" style="24" hidden="1" customWidth="1"/>
    <col min="29" max="29" width="10.5703125" style="24" customWidth="1"/>
    <col min="30" max="16384" width="9.140625" style="24"/>
  </cols>
  <sheetData>
    <row r="1" spans="1:28" s="19" customFormat="1" ht="18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0"/>
      <c r="V1" s="20"/>
      <c r="W1" s="20"/>
      <c r="X1" s="20"/>
      <c r="Y1" s="20"/>
      <c r="Z1" s="20"/>
      <c r="AA1" s="20"/>
      <c r="AB1" s="20"/>
    </row>
    <row r="2" spans="1:28" s="19" customFormat="1" ht="18.75">
      <c r="A2" s="43" t="s">
        <v>394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8"/>
      <c r="V2" s="18"/>
      <c r="W2" s="18"/>
      <c r="X2" s="18"/>
      <c r="Y2" s="18"/>
      <c r="Z2" s="18"/>
      <c r="AA2" s="23"/>
      <c r="AB2" s="23"/>
    </row>
    <row r="3" spans="1:28">
      <c r="A3" s="72" t="s">
        <v>322</v>
      </c>
      <c r="B3" s="57" t="s">
        <v>202</v>
      </c>
      <c r="C3" s="57" t="s">
        <v>0</v>
      </c>
      <c r="D3" s="72" t="s">
        <v>1</v>
      </c>
      <c r="E3" s="66" t="s">
        <v>323</v>
      </c>
      <c r="F3" s="67"/>
      <c r="G3" s="63" t="s">
        <v>324</v>
      </c>
      <c r="H3" s="64"/>
      <c r="I3" s="64"/>
      <c r="J3" s="64"/>
      <c r="K3" s="64"/>
      <c r="L3" s="64"/>
      <c r="M3" s="64"/>
      <c r="N3" s="65"/>
      <c r="O3" s="66" t="s">
        <v>325</v>
      </c>
      <c r="P3" s="67"/>
      <c r="Q3" s="63" t="s">
        <v>324</v>
      </c>
      <c r="R3" s="64"/>
      <c r="S3" s="64"/>
      <c r="T3" s="65"/>
      <c r="U3" s="60" t="s">
        <v>326</v>
      </c>
      <c r="V3" s="60" t="s">
        <v>327</v>
      </c>
      <c r="W3" s="60" t="s">
        <v>328</v>
      </c>
      <c r="X3" s="60" t="s">
        <v>329</v>
      </c>
      <c r="Y3" s="60" t="s">
        <v>330</v>
      </c>
      <c r="Z3" s="60" t="s">
        <v>331</v>
      </c>
      <c r="AA3" s="60" t="s">
        <v>332</v>
      </c>
      <c r="AB3" s="60" t="s">
        <v>333</v>
      </c>
    </row>
    <row r="4" spans="1:28" ht="28.5" customHeight="1">
      <c r="A4" s="73"/>
      <c r="B4" s="58"/>
      <c r="C4" s="58"/>
      <c r="D4" s="73"/>
      <c r="E4" s="68"/>
      <c r="F4" s="69"/>
      <c r="G4" s="70" t="s">
        <v>334</v>
      </c>
      <c r="H4" s="71"/>
      <c r="I4" s="70" t="s">
        <v>335</v>
      </c>
      <c r="J4" s="71"/>
      <c r="K4" s="70" t="s">
        <v>336</v>
      </c>
      <c r="L4" s="71"/>
      <c r="M4" s="70" t="s">
        <v>337</v>
      </c>
      <c r="N4" s="71"/>
      <c r="O4" s="68"/>
      <c r="P4" s="69"/>
      <c r="Q4" s="70" t="s">
        <v>338</v>
      </c>
      <c r="R4" s="71"/>
      <c r="S4" s="70" t="s">
        <v>339</v>
      </c>
      <c r="T4" s="71"/>
      <c r="U4" s="61"/>
      <c r="V4" s="61"/>
      <c r="W4" s="61"/>
      <c r="X4" s="61"/>
      <c r="Y4" s="61"/>
      <c r="Z4" s="61"/>
      <c r="AA4" s="61"/>
      <c r="AB4" s="61"/>
    </row>
    <row r="5" spans="1:28" ht="84">
      <c r="A5" s="74"/>
      <c r="B5" s="59"/>
      <c r="C5" s="59"/>
      <c r="D5" s="74"/>
      <c r="E5" s="25" t="s">
        <v>340</v>
      </c>
      <c r="F5" s="25" t="s">
        <v>341</v>
      </c>
      <c r="G5" s="25" t="s">
        <v>342</v>
      </c>
      <c r="H5" s="25" t="s">
        <v>343</v>
      </c>
      <c r="I5" s="25" t="s">
        <v>342</v>
      </c>
      <c r="J5" s="25" t="s">
        <v>343</v>
      </c>
      <c r="K5" s="25" t="s">
        <v>342</v>
      </c>
      <c r="L5" s="25" t="s">
        <v>343</v>
      </c>
      <c r="M5" s="25" t="s">
        <v>342</v>
      </c>
      <c r="N5" s="25" t="s">
        <v>343</v>
      </c>
      <c r="O5" s="25" t="s">
        <v>344</v>
      </c>
      <c r="P5" s="25" t="s">
        <v>345</v>
      </c>
      <c r="Q5" s="25" t="s">
        <v>342</v>
      </c>
      <c r="R5" s="25" t="s">
        <v>343</v>
      </c>
      <c r="S5" s="25" t="s">
        <v>342</v>
      </c>
      <c r="T5" s="25" t="s">
        <v>343</v>
      </c>
      <c r="U5" s="62"/>
      <c r="V5" s="62"/>
      <c r="W5" s="62"/>
      <c r="X5" s="62"/>
      <c r="Y5" s="62"/>
      <c r="Z5" s="62"/>
      <c r="AA5" s="62"/>
      <c r="AB5" s="62"/>
    </row>
    <row r="6" spans="1:28">
      <c r="A6" s="11">
        <v>1</v>
      </c>
      <c r="B6" s="11">
        <v>2</v>
      </c>
      <c r="C6" s="11">
        <v>3</v>
      </c>
      <c r="D6" s="11">
        <f t="shared" ref="D6:AB6" si="0">C6+1</f>
        <v>4</v>
      </c>
      <c r="E6" s="11">
        <f t="shared" si="0"/>
        <v>5</v>
      </c>
      <c r="F6" s="11">
        <f t="shared" si="0"/>
        <v>6</v>
      </c>
      <c r="G6" s="11">
        <f t="shared" si="0"/>
        <v>7</v>
      </c>
      <c r="H6" s="11">
        <f t="shared" si="0"/>
        <v>8</v>
      </c>
      <c r="I6" s="11">
        <f t="shared" si="0"/>
        <v>9</v>
      </c>
      <c r="J6" s="11">
        <f t="shared" si="0"/>
        <v>10</v>
      </c>
      <c r="K6" s="11">
        <f t="shared" si="0"/>
        <v>11</v>
      </c>
      <c r="L6" s="11">
        <f t="shared" si="0"/>
        <v>12</v>
      </c>
      <c r="M6" s="11">
        <f t="shared" si="0"/>
        <v>13</v>
      </c>
      <c r="N6" s="11">
        <f t="shared" si="0"/>
        <v>14</v>
      </c>
      <c r="O6" s="11">
        <f t="shared" si="0"/>
        <v>15</v>
      </c>
      <c r="P6" s="11">
        <f t="shared" si="0"/>
        <v>16</v>
      </c>
      <c r="Q6" s="11">
        <f t="shared" si="0"/>
        <v>17</v>
      </c>
      <c r="R6" s="11">
        <f t="shared" si="0"/>
        <v>18</v>
      </c>
      <c r="S6" s="11">
        <f t="shared" si="0"/>
        <v>19</v>
      </c>
      <c r="T6" s="11">
        <f t="shared" si="0"/>
        <v>20</v>
      </c>
      <c r="U6" s="11">
        <f t="shared" si="0"/>
        <v>21</v>
      </c>
      <c r="V6" s="11">
        <f t="shared" si="0"/>
        <v>22</v>
      </c>
      <c r="W6" s="11">
        <f t="shared" si="0"/>
        <v>23</v>
      </c>
      <c r="X6" s="11">
        <f t="shared" si="0"/>
        <v>24</v>
      </c>
      <c r="Y6" s="11">
        <f t="shared" si="0"/>
        <v>25</v>
      </c>
      <c r="Z6" s="11">
        <f t="shared" si="0"/>
        <v>26</v>
      </c>
      <c r="AA6" s="11">
        <f t="shared" si="0"/>
        <v>27</v>
      </c>
      <c r="AB6" s="11">
        <f t="shared" si="0"/>
        <v>28</v>
      </c>
    </row>
    <row r="7" spans="1:28">
      <c r="A7" s="26"/>
      <c r="B7" s="26"/>
      <c r="C7" s="26" t="s">
        <v>17</v>
      </c>
      <c r="D7" s="27" t="s">
        <v>18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A8" s="26"/>
      <c r="B8" s="26"/>
      <c r="C8" s="26"/>
      <c r="D8" s="28" t="s">
        <v>19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24">
      <c r="A9" s="26">
        <v>1</v>
      </c>
      <c r="B9" s="26">
        <v>2</v>
      </c>
      <c r="C9" s="26">
        <v>242</v>
      </c>
      <c r="D9" s="29" t="s">
        <v>212</v>
      </c>
      <c r="E9" s="3">
        <f>G9+I9+K9+M9</f>
        <v>11664</v>
      </c>
      <c r="F9" s="3">
        <f>H9+J9+L9+N9</f>
        <v>11664</v>
      </c>
      <c r="G9" s="3">
        <v>11634</v>
      </c>
      <c r="H9" s="3">
        <v>11634</v>
      </c>
      <c r="I9" s="3">
        <v>0</v>
      </c>
      <c r="J9" s="3">
        <v>0</v>
      </c>
      <c r="K9" s="3">
        <f>33-3</f>
        <v>30</v>
      </c>
      <c r="L9" s="3">
        <f>33-3</f>
        <v>30</v>
      </c>
      <c r="M9" s="3">
        <v>0</v>
      </c>
      <c r="N9" s="3">
        <v>0</v>
      </c>
      <c r="O9" s="3">
        <f>Q9+S9</f>
        <v>25429</v>
      </c>
      <c r="P9" s="3">
        <f>R9+T9</f>
        <v>12162</v>
      </c>
      <c r="Q9" s="3">
        <v>3475</v>
      </c>
      <c r="R9" s="3">
        <v>3475</v>
      </c>
      <c r="S9" s="3">
        <v>21954</v>
      </c>
      <c r="T9" s="3">
        <v>8687</v>
      </c>
      <c r="U9" s="3">
        <v>0</v>
      </c>
      <c r="V9" s="3">
        <v>0</v>
      </c>
      <c r="W9" s="3">
        <v>0</v>
      </c>
      <c r="X9" s="3">
        <v>0</v>
      </c>
      <c r="Y9" s="3">
        <v>375</v>
      </c>
      <c r="Z9" s="3">
        <v>485</v>
      </c>
      <c r="AA9" s="3">
        <v>0</v>
      </c>
      <c r="AB9" s="3">
        <v>128314</v>
      </c>
    </row>
    <row r="10" spans="1:28" ht="24">
      <c r="A10" s="26">
        <f t="shared" ref="A10:A15" si="1">A9+1</f>
        <v>2</v>
      </c>
      <c r="B10" s="26">
        <v>1</v>
      </c>
      <c r="C10" s="26">
        <v>241</v>
      </c>
      <c r="D10" s="29" t="s">
        <v>213</v>
      </c>
      <c r="E10" s="3">
        <f t="shared" ref="E10:F15" si="2">G10+I10+K10+M10</f>
        <v>0</v>
      </c>
      <c r="F10" s="3">
        <f t="shared" si="2"/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ref="O10:P15" si="3">Q10+S10</f>
        <v>0</v>
      </c>
      <c r="P10" s="3">
        <f t="shared" si="3"/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</row>
    <row r="11" spans="1:28" ht="24">
      <c r="A11" s="26">
        <f t="shared" si="1"/>
        <v>3</v>
      </c>
      <c r="B11" s="26">
        <v>1</v>
      </c>
      <c r="C11" s="26">
        <v>244</v>
      </c>
      <c r="D11" s="29" t="s">
        <v>214</v>
      </c>
      <c r="E11" s="3">
        <f t="shared" si="2"/>
        <v>0</v>
      </c>
      <c r="F11" s="3">
        <f t="shared" si="2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3"/>
        <v>0</v>
      </c>
      <c r="P11" s="3">
        <f t="shared" si="3"/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</row>
    <row r="12" spans="1:28" ht="24">
      <c r="A12" s="26">
        <f t="shared" si="1"/>
        <v>4</v>
      </c>
      <c r="B12" s="26">
        <v>1</v>
      </c>
      <c r="C12" s="26">
        <v>243</v>
      </c>
      <c r="D12" s="29" t="s">
        <v>215</v>
      </c>
      <c r="E12" s="3">
        <f t="shared" si="2"/>
        <v>0</v>
      </c>
      <c r="F12" s="3">
        <f t="shared" si="2"/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3"/>
        <v>0</v>
      </c>
      <c r="P12" s="3">
        <f t="shared" si="3"/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1:28" ht="24">
      <c r="A13" s="26">
        <f t="shared" si="1"/>
        <v>5</v>
      </c>
      <c r="B13" s="26">
        <v>1</v>
      </c>
      <c r="C13" s="26">
        <v>537</v>
      </c>
      <c r="D13" s="29" t="s">
        <v>216</v>
      </c>
      <c r="E13" s="3">
        <f t="shared" si="2"/>
        <v>0</v>
      </c>
      <c r="F13" s="3">
        <f t="shared" si="2"/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3"/>
        <v>0</v>
      </c>
      <c r="P13" s="3">
        <f t="shared" si="3"/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</row>
    <row r="14" spans="1:28">
      <c r="A14" s="26">
        <f t="shared" si="1"/>
        <v>6</v>
      </c>
      <c r="B14" s="26">
        <v>1</v>
      </c>
      <c r="C14" s="26">
        <v>408</v>
      </c>
      <c r="D14" s="29" t="s">
        <v>217</v>
      </c>
      <c r="E14" s="3">
        <f t="shared" si="2"/>
        <v>0</v>
      </c>
      <c r="F14" s="3">
        <f t="shared" si="2"/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3"/>
        <v>0</v>
      </c>
      <c r="P14" s="3">
        <f t="shared" si="3"/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</row>
    <row r="15" spans="1:28">
      <c r="A15" s="26">
        <f t="shared" si="1"/>
        <v>7</v>
      </c>
      <c r="B15" s="26">
        <v>1</v>
      </c>
      <c r="C15" s="26">
        <v>775</v>
      </c>
      <c r="D15" s="29" t="s">
        <v>218</v>
      </c>
      <c r="E15" s="3">
        <f t="shared" si="2"/>
        <v>0</v>
      </c>
      <c r="F15" s="3">
        <f t="shared" si="2"/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3"/>
        <v>0</v>
      </c>
      <c r="P15" s="3">
        <f t="shared" si="3"/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</row>
    <row r="16" spans="1:28">
      <c r="A16" s="26"/>
      <c r="B16" s="26"/>
      <c r="C16" s="26"/>
      <c r="D16" s="29" t="s">
        <v>20</v>
      </c>
      <c r="E16" s="14">
        <f>SUM(E9:E15)</f>
        <v>11664</v>
      </c>
      <c r="F16" s="14">
        <f t="shared" ref="F16:AB16" si="4">SUM(F9:F15)</f>
        <v>11664</v>
      </c>
      <c r="G16" s="14">
        <f t="shared" si="4"/>
        <v>11634</v>
      </c>
      <c r="H16" s="14">
        <f t="shared" si="4"/>
        <v>11634</v>
      </c>
      <c r="I16" s="14">
        <f t="shared" si="4"/>
        <v>0</v>
      </c>
      <c r="J16" s="14">
        <f t="shared" si="4"/>
        <v>0</v>
      </c>
      <c r="K16" s="14">
        <f t="shared" si="4"/>
        <v>30</v>
      </c>
      <c r="L16" s="14">
        <f t="shared" si="4"/>
        <v>30</v>
      </c>
      <c r="M16" s="14">
        <f t="shared" si="4"/>
        <v>0</v>
      </c>
      <c r="N16" s="14">
        <f t="shared" si="4"/>
        <v>0</v>
      </c>
      <c r="O16" s="14">
        <f t="shared" si="4"/>
        <v>25429</v>
      </c>
      <c r="P16" s="14">
        <f t="shared" si="4"/>
        <v>12162</v>
      </c>
      <c r="Q16" s="14">
        <f t="shared" si="4"/>
        <v>3475</v>
      </c>
      <c r="R16" s="14">
        <f t="shared" si="4"/>
        <v>3475</v>
      </c>
      <c r="S16" s="14">
        <f t="shared" si="4"/>
        <v>21954</v>
      </c>
      <c r="T16" s="14">
        <f t="shared" si="4"/>
        <v>8687</v>
      </c>
      <c r="U16" s="14">
        <f t="shared" si="4"/>
        <v>0</v>
      </c>
      <c r="V16" s="14">
        <f t="shared" si="4"/>
        <v>0</v>
      </c>
      <c r="W16" s="14">
        <f t="shared" si="4"/>
        <v>0</v>
      </c>
      <c r="X16" s="14">
        <f t="shared" si="4"/>
        <v>0</v>
      </c>
      <c r="Y16" s="14">
        <f t="shared" si="4"/>
        <v>375</v>
      </c>
      <c r="Z16" s="14">
        <f t="shared" si="4"/>
        <v>485</v>
      </c>
      <c r="AA16" s="14">
        <f t="shared" si="4"/>
        <v>0</v>
      </c>
      <c r="AB16" s="14">
        <f t="shared" si="4"/>
        <v>128314</v>
      </c>
    </row>
    <row r="17" spans="1:28">
      <c r="A17" s="26"/>
      <c r="B17" s="26"/>
      <c r="C17" s="26"/>
      <c r="D17" s="29" t="s">
        <v>21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4">
      <c r="A18" s="26">
        <f>A15+1</f>
        <v>8</v>
      </c>
      <c r="B18" s="26">
        <v>1</v>
      </c>
      <c r="C18" s="26">
        <v>198</v>
      </c>
      <c r="D18" s="29" t="s">
        <v>219</v>
      </c>
      <c r="E18" s="3">
        <f>G18+I18+K18+M18</f>
        <v>6995</v>
      </c>
      <c r="F18" s="3">
        <f>H18+J18+L18+N18</f>
        <v>6995</v>
      </c>
      <c r="G18" s="3">
        <v>6982</v>
      </c>
      <c r="H18" s="3">
        <v>6982</v>
      </c>
      <c r="I18" s="3">
        <v>0</v>
      </c>
      <c r="J18" s="3">
        <v>0</v>
      </c>
      <c r="K18" s="3">
        <v>13</v>
      </c>
      <c r="L18" s="3">
        <v>13</v>
      </c>
      <c r="M18" s="3">
        <v>0</v>
      </c>
      <c r="N18" s="3">
        <v>0</v>
      </c>
      <c r="O18" s="3">
        <f>Q18+S18</f>
        <v>17466</v>
      </c>
      <c r="P18" s="3">
        <f>R18+T18</f>
        <v>8216</v>
      </c>
      <c r="Q18" s="3">
        <v>2155</v>
      </c>
      <c r="R18" s="3">
        <v>2155</v>
      </c>
      <c r="S18" s="3">
        <v>15311</v>
      </c>
      <c r="T18" s="3">
        <v>6061</v>
      </c>
      <c r="U18" s="3">
        <v>900</v>
      </c>
      <c r="V18" s="3">
        <v>0</v>
      </c>
      <c r="W18" s="3">
        <v>0</v>
      </c>
      <c r="X18" s="3">
        <v>0</v>
      </c>
      <c r="Y18" s="3">
        <v>500</v>
      </c>
      <c r="Z18" s="3">
        <v>600</v>
      </c>
      <c r="AA18" s="3">
        <v>0</v>
      </c>
      <c r="AB18" s="3">
        <v>96496</v>
      </c>
    </row>
    <row r="19" spans="1:28" ht="36">
      <c r="A19" s="26">
        <f>A18+1</f>
        <v>9</v>
      </c>
      <c r="B19" s="26">
        <v>1</v>
      </c>
      <c r="C19" s="26">
        <v>203</v>
      </c>
      <c r="D19" s="29" t="s">
        <v>220</v>
      </c>
      <c r="E19" s="3">
        <f>G19+I19+K19+M19</f>
        <v>0</v>
      </c>
      <c r="F19" s="3">
        <f>H19+J19+L19+N19</f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>Q19+S19</f>
        <v>0</v>
      </c>
      <c r="P19" s="3">
        <f>R19+T19</f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</row>
    <row r="20" spans="1:28" ht="24">
      <c r="A20" s="26"/>
      <c r="B20" s="26"/>
      <c r="C20" s="26"/>
      <c r="D20" s="29" t="s">
        <v>22</v>
      </c>
      <c r="E20" s="3">
        <f>SUM(E18:E19)</f>
        <v>6995</v>
      </c>
      <c r="F20" s="3">
        <f t="shared" ref="F20:AB20" si="5">SUM(F18:F19)</f>
        <v>6995</v>
      </c>
      <c r="G20" s="3">
        <f t="shared" si="5"/>
        <v>6982</v>
      </c>
      <c r="H20" s="3">
        <f t="shared" si="5"/>
        <v>6982</v>
      </c>
      <c r="I20" s="3">
        <f t="shared" si="5"/>
        <v>0</v>
      </c>
      <c r="J20" s="3">
        <f t="shared" si="5"/>
        <v>0</v>
      </c>
      <c r="K20" s="3">
        <f t="shared" si="5"/>
        <v>13</v>
      </c>
      <c r="L20" s="3">
        <f t="shared" si="5"/>
        <v>13</v>
      </c>
      <c r="M20" s="3">
        <f t="shared" si="5"/>
        <v>0</v>
      </c>
      <c r="N20" s="3">
        <f t="shared" si="5"/>
        <v>0</v>
      </c>
      <c r="O20" s="3">
        <f t="shared" si="5"/>
        <v>17466</v>
      </c>
      <c r="P20" s="3">
        <f t="shared" si="5"/>
        <v>8216</v>
      </c>
      <c r="Q20" s="3">
        <f t="shared" si="5"/>
        <v>2155</v>
      </c>
      <c r="R20" s="3">
        <f t="shared" si="5"/>
        <v>2155</v>
      </c>
      <c r="S20" s="3">
        <f t="shared" si="5"/>
        <v>15311</v>
      </c>
      <c r="T20" s="3">
        <f t="shared" si="5"/>
        <v>6061</v>
      </c>
      <c r="U20" s="3">
        <f t="shared" si="5"/>
        <v>900</v>
      </c>
      <c r="V20" s="3">
        <f t="shared" si="5"/>
        <v>0</v>
      </c>
      <c r="W20" s="3">
        <f t="shared" si="5"/>
        <v>0</v>
      </c>
      <c r="X20" s="3">
        <f t="shared" si="5"/>
        <v>0</v>
      </c>
      <c r="Y20" s="3">
        <f t="shared" si="5"/>
        <v>500</v>
      </c>
      <c r="Z20" s="3">
        <f t="shared" si="5"/>
        <v>600</v>
      </c>
      <c r="AA20" s="3">
        <f t="shared" si="5"/>
        <v>0</v>
      </c>
      <c r="AB20" s="3">
        <f t="shared" si="5"/>
        <v>96496</v>
      </c>
    </row>
    <row r="21" spans="1:28">
      <c r="A21" s="26"/>
      <c r="B21" s="26"/>
      <c r="C21" s="26"/>
      <c r="D21" s="29" t="s">
        <v>23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4">
      <c r="A22" s="26">
        <f>A19+1</f>
        <v>10</v>
      </c>
      <c r="B22" s="26">
        <v>2</v>
      </c>
      <c r="C22" s="26">
        <v>205</v>
      </c>
      <c r="D22" s="29" t="s">
        <v>221</v>
      </c>
      <c r="E22" s="3">
        <f>G22+I22+K22+M22</f>
        <v>9557</v>
      </c>
      <c r="F22" s="3">
        <f>H22+J22+L22+N22</f>
        <v>9557</v>
      </c>
      <c r="G22" s="3">
        <v>9490</v>
      </c>
      <c r="H22" s="3">
        <v>9490</v>
      </c>
      <c r="I22" s="3">
        <v>0</v>
      </c>
      <c r="J22" s="3">
        <v>0</v>
      </c>
      <c r="K22" s="3">
        <f>66+1</f>
        <v>67</v>
      </c>
      <c r="L22" s="3">
        <f>66+1</f>
        <v>67</v>
      </c>
      <c r="M22" s="3">
        <v>0</v>
      </c>
      <c r="N22" s="3">
        <v>0</v>
      </c>
      <c r="O22" s="3">
        <f>Q22+S22</f>
        <v>25992</v>
      </c>
      <c r="P22" s="3">
        <f>R22+T22</f>
        <v>12056</v>
      </c>
      <c r="Q22" s="3">
        <v>2924</v>
      </c>
      <c r="R22" s="3">
        <v>2924</v>
      </c>
      <c r="S22" s="3">
        <v>23068</v>
      </c>
      <c r="T22" s="3">
        <v>9132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93605</v>
      </c>
    </row>
    <row r="23" spans="1:28">
      <c r="A23" s="26"/>
      <c r="B23" s="26"/>
      <c r="C23" s="26"/>
      <c r="D23" s="29" t="s">
        <v>24</v>
      </c>
      <c r="E23" s="3">
        <f>SUM(E22)</f>
        <v>9557</v>
      </c>
      <c r="F23" s="3">
        <f t="shared" ref="F23:AB23" si="6">SUM(F22)</f>
        <v>9557</v>
      </c>
      <c r="G23" s="3">
        <f t="shared" si="6"/>
        <v>9490</v>
      </c>
      <c r="H23" s="3">
        <f t="shared" si="6"/>
        <v>9490</v>
      </c>
      <c r="I23" s="3">
        <f t="shared" si="6"/>
        <v>0</v>
      </c>
      <c r="J23" s="3">
        <f t="shared" si="6"/>
        <v>0</v>
      </c>
      <c r="K23" s="3">
        <f t="shared" si="6"/>
        <v>67</v>
      </c>
      <c r="L23" s="3">
        <f t="shared" si="6"/>
        <v>67</v>
      </c>
      <c r="M23" s="3">
        <f t="shared" si="6"/>
        <v>0</v>
      </c>
      <c r="N23" s="3">
        <f t="shared" si="6"/>
        <v>0</v>
      </c>
      <c r="O23" s="3">
        <f t="shared" si="6"/>
        <v>25992</v>
      </c>
      <c r="P23" s="3">
        <f t="shared" si="6"/>
        <v>12056</v>
      </c>
      <c r="Q23" s="3">
        <f t="shared" si="6"/>
        <v>2924</v>
      </c>
      <c r="R23" s="3">
        <f t="shared" si="6"/>
        <v>2924</v>
      </c>
      <c r="S23" s="3">
        <f t="shared" si="6"/>
        <v>23068</v>
      </c>
      <c r="T23" s="3">
        <f t="shared" si="6"/>
        <v>9132</v>
      </c>
      <c r="U23" s="3">
        <f t="shared" si="6"/>
        <v>0</v>
      </c>
      <c r="V23" s="3">
        <f t="shared" si="6"/>
        <v>0</v>
      </c>
      <c r="W23" s="3">
        <f t="shared" si="6"/>
        <v>0</v>
      </c>
      <c r="X23" s="3">
        <f t="shared" si="6"/>
        <v>0</v>
      </c>
      <c r="Y23" s="3">
        <f t="shared" si="6"/>
        <v>0</v>
      </c>
      <c r="Z23" s="3">
        <f t="shared" si="6"/>
        <v>0</v>
      </c>
      <c r="AA23" s="3">
        <f t="shared" si="6"/>
        <v>0</v>
      </c>
      <c r="AB23" s="3">
        <f t="shared" si="6"/>
        <v>93605</v>
      </c>
    </row>
    <row r="24" spans="1:28">
      <c r="A24" s="26"/>
      <c r="B24" s="26"/>
      <c r="C24" s="26"/>
      <c r="D24" s="29" t="s">
        <v>25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>
      <c r="A25" s="26">
        <f>A22+1</f>
        <v>11</v>
      </c>
      <c r="B25" s="26">
        <v>1</v>
      </c>
      <c r="C25" s="26">
        <v>134</v>
      </c>
      <c r="D25" s="29" t="s">
        <v>179</v>
      </c>
      <c r="E25" s="3">
        <f t="shared" ref="E25:F35" si="7">G25+I25+K25+M25</f>
        <v>0</v>
      </c>
      <c r="F25" s="3">
        <f t="shared" si="7"/>
        <v>0</v>
      </c>
      <c r="G25" s="3"/>
      <c r="H25" s="3"/>
      <c r="I25" s="3"/>
      <c r="J25" s="3"/>
      <c r="K25" s="3"/>
      <c r="L25" s="3"/>
      <c r="M25" s="3"/>
      <c r="N25" s="3"/>
      <c r="O25" s="3">
        <f t="shared" ref="O25:P35" si="8">Q25+S25</f>
        <v>0</v>
      </c>
      <c r="P25" s="3">
        <f t="shared" si="8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>
      <c r="A26" s="26">
        <f>A25+1</f>
        <v>12</v>
      </c>
      <c r="B26" s="26">
        <v>1</v>
      </c>
      <c r="C26" s="26">
        <v>135</v>
      </c>
      <c r="D26" s="29" t="s">
        <v>180</v>
      </c>
      <c r="E26" s="3">
        <f t="shared" si="7"/>
        <v>0</v>
      </c>
      <c r="F26" s="3">
        <f t="shared" si="7"/>
        <v>0</v>
      </c>
      <c r="G26" s="3"/>
      <c r="H26" s="3"/>
      <c r="I26" s="3"/>
      <c r="J26" s="3"/>
      <c r="K26" s="3"/>
      <c r="L26" s="3"/>
      <c r="M26" s="3"/>
      <c r="N26" s="3"/>
      <c r="O26" s="3">
        <f t="shared" si="8"/>
        <v>0</v>
      </c>
      <c r="P26" s="3">
        <f t="shared" si="8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4">
      <c r="A27" s="26">
        <f t="shared" ref="A27:A35" si="9">A26+1</f>
        <v>13</v>
      </c>
      <c r="B27" s="26">
        <v>2</v>
      </c>
      <c r="C27" s="26">
        <v>136</v>
      </c>
      <c r="D27" s="29" t="s">
        <v>222</v>
      </c>
      <c r="E27" s="3">
        <f t="shared" si="7"/>
        <v>28395</v>
      </c>
      <c r="F27" s="3">
        <f t="shared" si="7"/>
        <v>28395</v>
      </c>
      <c r="G27" s="3">
        <v>27971</v>
      </c>
      <c r="H27" s="3">
        <v>27971</v>
      </c>
      <c r="I27" s="3">
        <v>342</v>
      </c>
      <c r="J27" s="3">
        <v>342</v>
      </c>
      <c r="K27" s="3">
        <v>82</v>
      </c>
      <c r="L27" s="3">
        <v>82</v>
      </c>
      <c r="M27" s="3">
        <v>0</v>
      </c>
      <c r="N27" s="3">
        <v>0</v>
      </c>
      <c r="O27" s="3">
        <f t="shared" si="8"/>
        <v>9349</v>
      </c>
      <c r="P27" s="3">
        <f t="shared" si="8"/>
        <v>8971</v>
      </c>
      <c r="Q27" s="3">
        <v>8723</v>
      </c>
      <c r="R27" s="3">
        <v>8723</v>
      </c>
      <c r="S27" s="3">
        <v>626</v>
      </c>
      <c r="T27" s="3">
        <v>248</v>
      </c>
      <c r="U27" s="3">
        <v>0</v>
      </c>
      <c r="V27" s="3">
        <v>0</v>
      </c>
      <c r="W27" s="3">
        <v>0</v>
      </c>
      <c r="X27" s="3">
        <v>0</v>
      </c>
      <c r="Y27" s="3">
        <v>1440</v>
      </c>
      <c r="Z27" s="3">
        <v>1600</v>
      </c>
      <c r="AA27" s="3">
        <v>0</v>
      </c>
      <c r="AB27" s="3">
        <v>266415</v>
      </c>
    </row>
    <row r="28" spans="1:28">
      <c r="A28" s="26">
        <f t="shared" si="9"/>
        <v>14</v>
      </c>
      <c r="B28" s="26">
        <v>2</v>
      </c>
      <c r="C28" s="26">
        <v>455</v>
      </c>
      <c r="D28" s="29" t="s">
        <v>181</v>
      </c>
      <c r="E28" s="3">
        <f t="shared" si="7"/>
        <v>0</v>
      </c>
      <c r="F28" s="3">
        <f t="shared" si="7"/>
        <v>0</v>
      </c>
      <c r="G28" s="3"/>
      <c r="H28" s="3"/>
      <c r="I28" s="3"/>
      <c r="J28" s="3"/>
      <c r="K28" s="3"/>
      <c r="L28" s="3"/>
      <c r="M28" s="3"/>
      <c r="N28" s="3"/>
      <c r="O28" s="3">
        <f t="shared" si="8"/>
        <v>0</v>
      </c>
      <c r="P28" s="3">
        <f t="shared" si="8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>
      <c r="A29" s="26">
        <f>A28+1</f>
        <v>15</v>
      </c>
      <c r="B29" s="26">
        <v>2</v>
      </c>
      <c r="C29" s="26">
        <v>140</v>
      </c>
      <c r="D29" s="29" t="s">
        <v>223</v>
      </c>
      <c r="E29" s="3">
        <f t="shared" si="7"/>
        <v>3420</v>
      </c>
      <c r="F29" s="3">
        <f t="shared" si="7"/>
        <v>570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3420</v>
      </c>
      <c r="N29" s="3">
        <v>570</v>
      </c>
      <c r="O29" s="3">
        <f t="shared" si="8"/>
        <v>73939</v>
      </c>
      <c r="P29" s="3">
        <f t="shared" si="8"/>
        <v>29270</v>
      </c>
      <c r="Q29" s="3">
        <v>0</v>
      </c>
      <c r="R29" s="3">
        <v>0</v>
      </c>
      <c r="S29" s="3">
        <v>73939</v>
      </c>
      <c r="T29" s="3">
        <v>29270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99194</v>
      </c>
    </row>
    <row r="30" spans="1:28">
      <c r="A30" s="26">
        <f t="shared" si="9"/>
        <v>16</v>
      </c>
      <c r="B30" s="26">
        <v>2</v>
      </c>
      <c r="C30" s="26">
        <v>142</v>
      </c>
      <c r="D30" s="29" t="s">
        <v>182</v>
      </c>
      <c r="E30" s="3">
        <f t="shared" si="7"/>
        <v>0</v>
      </c>
      <c r="F30" s="3">
        <f t="shared" si="7"/>
        <v>0</v>
      </c>
      <c r="G30" s="3"/>
      <c r="H30" s="3"/>
      <c r="I30" s="3"/>
      <c r="J30" s="3"/>
      <c r="K30" s="3"/>
      <c r="L30" s="3"/>
      <c r="M30" s="3"/>
      <c r="N30" s="3"/>
      <c r="O30" s="3">
        <f t="shared" si="8"/>
        <v>0</v>
      </c>
      <c r="P30" s="3">
        <f t="shared" si="8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>
      <c r="A31" s="26">
        <f t="shared" si="9"/>
        <v>17</v>
      </c>
      <c r="B31" s="26">
        <v>1</v>
      </c>
      <c r="C31" s="26">
        <v>552</v>
      </c>
      <c r="D31" s="29" t="s">
        <v>224</v>
      </c>
      <c r="E31" s="3">
        <f t="shared" si="7"/>
        <v>0</v>
      </c>
      <c r="F31" s="3">
        <f t="shared" si="7"/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 t="shared" si="8"/>
        <v>0</v>
      </c>
      <c r="P31" s="3">
        <f t="shared" si="8"/>
        <v>0</v>
      </c>
      <c r="Q31" s="3">
        <v>0</v>
      </c>
      <c r="R31" s="3">
        <v>0</v>
      </c>
      <c r="S31" s="3">
        <v>0</v>
      </c>
      <c r="T31" s="3">
        <v>0</v>
      </c>
      <c r="U31" s="3">
        <v>6268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1:28">
      <c r="A32" s="26">
        <f t="shared" si="9"/>
        <v>18</v>
      </c>
      <c r="B32" s="26">
        <v>1</v>
      </c>
      <c r="C32" s="26">
        <v>674</v>
      </c>
      <c r="D32" s="29" t="s">
        <v>225</v>
      </c>
      <c r="E32" s="3">
        <f t="shared" si="7"/>
        <v>0</v>
      </c>
      <c r="F32" s="3">
        <f t="shared" si="7"/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t="shared" si="8"/>
        <v>0</v>
      </c>
      <c r="P32" s="3">
        <f t="shared" si="8"/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1:28" ht="36">
      <c r="A33" s="26">
        <f t="shared" si="9"/>
        <v>19</v>
      </c>
      <c r="B33" s="26">
        <v>1</v>
      </c>
      <c r="C33" s="26">
        <v>438</v>
      </c>
      <c r="D33" s="29" t="s">
        <v>226</v>
      </c>
      <c r="E33" s="3">
        <f t="shared" si="7"/>
        <v>5162</v>
      </c>
      <c r="F33" s="3">
        <f t="shared" si="7"/>
        <v>5162</v>
      </c>
      <c r="G33" s="3">
        <v>5162</v>
      </c>
      <c r="H33" s="3">
        <v>5162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t="shared" si="8"/>
        <v>1586</v>
      </c>
      <c r="P33" s="3">
        <f t="shared" si="8"/>
        <v>1586</v>
      </c>
      <c r="Q33" s="3">
        <v>1586</v>
      </c>
      <c r="R33" s="3">
        <v>1586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36449</v>
      </c>
    </row>
    <row r="34" spans="1:28" ht="24">
      <c r="A34" s="26">
        <f t="shared" si="9"/>
        <v>20</v>
      </c>
      <c r="B34" s="26">
        <v>0</v>
      </c>
      <c r="C34" s="26">
        <v>719</v>
      </c>
      <c r="D34" s="29" t="s">
        <v>26</v>
      </c>
      <c r="E34" s="3">
        <f t="shared" si="7"/>
        <v>0</v>
      </c>
      <c r="F34" s="3">
        <f t="shared" si="7"/>
        <v>0</v>
      </c>
      <c r="G34" s="3"/>
      <c r="H34" s="3"/>
      <c r="I34" s="3"/>
      <c r="J34" s="3"/>
      <c r="K34" s="3"/>
      <c r="L34" s="3"/>
      <c r="M34" s="3"/>
      <c r="N34" s="3"/>
      <c r="O34" s="3">
        <f t="shared" si="8"/>
        <v>0</v>
      </c>
      <c r="P34" s="3">
        <f t="shared" si="8"/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>
      <c r="A35" s="26">
        <f t="shared" si="9"/>
        <v>21</v>
      </c>
      <c r="B35" s="26">
        <v>0</v>
      </c>
      <c r="C35" s="26">
        <v>761</v>
      </c>
      <c r="D35" s="29" t="s">
        <v>128</v>
      </c>
      <c r="E35" s="3">
        <f t="shared" si="7"/>
        <v>0</v>
      </c>
      <c r="F35" s="3">
        <f t="shared" si="7"/>
        <v>0</v>
      </c>
      <c r="G35" s="3"/>
      <c r="H35" s="3"/>
      <c r="I35" s="3"/>
      <c r="J35" s="3"/>
      <c r="K35" s="3"/>
      <c r="L35" s="3"/>
      <c r="M35" s="3"/>
      <c r="N35" s="3"/>
      <c r="O35" s="3">
        <f t="shared" si="8"/>
        <v>0</v>
      </c>
      <c r="P35" s="3">
        <f t="shared" si="8"/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>
      <c r="A36" s="26"/>
      <c r="B36" s="26"/>
      <c r="C36" s="26"/>
      <c r="D36" s="29" t="s">
        <v>27</v>
      </c>
      <c r="E36" s="3">
        <f>SUM(E25:E35)</f>
        <v>36977</v>
      </c>
      <c r="F36" s="3">
        <f t="shared" ref="F36:AB36" si="10">SUM(F25:F35)</f>
        <v>34127</v>
      </c>
      <c r="G36" s="3">
        <f t="shared" si="10"/>
        <v>33133</v>
      </c>
      <c r="H36" s="3">
        <f t="shared" si="10"/>
        <v>33133</v>
      </c>
      <c r="I36" s="3">
        <f t="shared" si="10"/>
        <v>342</v>
      </c>
      <c r="J36" s="3">
        <f t="shared" si="10"/>
        <v>342</v>
      </c>
      <c r="K36" s="3">
        <f t="shared" si="10"/>
        <v>82</v>
      </c>
      <c r="L36" s="3">
        <f t="shared" si="10"/>
        <v>82</v>
      </c>
      <c r="M36" s="3">
        <f t="shared" si="10"/>
        <v>3420</v>
      </c>
      <c r="N36" s="3">
        <f t="shared" si="10"/>
        <v>570</v>
      </c>
      <c r="O36" s="3">
        <f t="shared" si="10"/>
        <v>84874</v>
      </c>
      <c r="P36" s="3">
        <f t="shared" si="10"/>
        <v>39827</v>
      </c>
      <c r="Q36" s="3">
        <f t="shared" si="10"/>
        <v>10309</v>
      </c>
      <c r="R36" s="3">
        <f t="shared" si="10"/>
        <v>10309</v>
      </c>
      <c r="S36" s="3">
        <f t="shared" si="10"/>
        <v>74565</v>
      </c>
      <c r="T36" s="3">
        <f t="shared" si="10"/>
        <v>29518</v>
      </c>
      <c r="U36" s="3">
        <f t="shared" si="10"/>
        <v>6268</v>
      </c>
      <c r="V36" s="3">
        <f t="shared" si="10"/>
        <v>0</v>
      </c>
      <c r="W36" s="3">
        <f t="shared" si="10"/>
        <v>0</v>
      </c>
      <c r="X36" s="3">
        <f t="shared" si="10"/>
        <v>0</v>
      </c>
      <c r="Y36" s="3">
        <f t="shared" si="10"/>
        <v>1440</v>
      </c>
      <c r="Z36" s="3">
        <f t="shared" si="10"/>
        <v>1600</v>
      </c>
      <c r="AA36" s="3">
        <f t="shared" si="10"/>
        <v>0</v>
      </c>
      <c r="AB36" s="3">
        <f t="shared" si="10"/>
        <v>402058</v>
      </c>
    </row>
    <row r="37" spans="1:28">
      <c r="A37" s="26"/>
      <c r="B37" s="26"/>
      <c r="C37" s="26"/>
      <c r="D37" s="29" t="s">
        <v>28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4">
      <c r="A38" s="26">
        <f>A35+1</f>
        <v>22</v>
      </c>
      <c r="B38" s="26">
        <v>1</v>
      </c>
      <c r="C38" s="26">
        <v>209</v>
      </c>
      <c r="D38" s="29" t="s">
        <v>227</v>
      </c>
      <c r="E38" s="3">
        <f>G38+I38+K38+M38</f>
        <v>2419</v>
      </c>
      <c r="F38" s="3">
        <f>H38+J38+L38+N38</f>
        <v>2419</v>
      </c>
      <c r="G38" s="3">
        <v>2414</v>
      </c>
      <c r="H38" s="3">
        <v>2414</v>
      </c>
      <c r="I38" s="3">
        <v>0</v>
      </c>
      <c r="J38" s="3">
        <v>0</v>
      </c>
      <c r="K38" s="3">
        <v>5</v>
      </c>
      <c r="L38" s="3">
        <v>5</v>
      </c>
      <c r="M38" s="3">
        <v>0</v>
      </c>
      <c r="N38" s="3">
        <v>0</v>
      </c>
      <c r="O38" s="3">
        <f>Q38+S38</f>
        <v>5331</v>
      </c>
      <c r="P38" s="3">
        <f>R38+T38</f>
        <v>2560</v>
      </c>
      <c r="Q38" s="3">
        <v>744</v>
      </c>
      <c r="R38" s="3">
        <v>744</v>
      </c>
      <c r="S38" s="3">
        <v>4587</v>
      </c>
      <c r="T38" s="3">
        <v>1816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34757</v>
      </c>
    </row>
    <row r="39" spans="1:28">
      <c r="A39" s="26"/>
      <c r="B39" s="26"/>
      <c r="C39" s="26"/>
      <c r="D39" s="29" t="s">
        <v>29</v>
      </c>
      <c r="E39" s="3">
        <f>SUM(E38)</f>
        <v>2419</v>
      </c>
      <c r="F39" s="3">
        <f t="shared" ref="F39:AB39" si="11">SUM(F38)</f>
        <v>2419</v>
      </c>
      <c r="G39" s="3">
        <f t="shared" si="11"/>
        <v>2414</v>
      </c>
      <c r="H39" s="3">
        <f t="shared" si="11"/>
        <v>2414</v>
      </c>
      <c r="I39" s="3">
        <f t="shared" si="11"/>
        <v>0</v>
      </c>
      <c r="J39" s="3">
        <f t="shared" si="11"/>
        <v>0</v>
      </c>
      <c r="K39" s="3">
        <f t="shared" si="11"/>
        <v>5</v>
      </c>
      <c r="L39" s="3">
        <f t="shared" si="11"/>
        <v>5</v>
      </c>
      <c r="M39" s="3">
        <f t="shared" si="11"/>
        <v>0</v>
      </c>
      <c r="N39" s="3">
        <f t="shared" si="11"/>
        <v>0</v>
      </c>
      <c r="O39" s="3">
        <f t="shared" si="11"/>
        <v>5331</v>
      </c>
      <c r="P39" s="3">
        <f t="shared" si="11"/>
        <v>2560</v>
      </c>
      <c r="Q39" s="3">
        <f t="shared" si="11"/>
        <v>744</v>
      </c>
      <c r="R39" s="3">
        <f t="shared" si="11"/>
        <v>744</v>
      </c>
      <c r="S39" s="3">
        <f t="shared" si="11"/>
        <v>4587</v>
      </c>
      <c r="T39" s="3">
        <f t="shared" si="11"/>
        <v>1816</v>
      </c>
      <c r="U39" s="3">
        <f t="shared" si="11"/>
        <v>0</v>
      </c>
      <c r="V39" s="3">
        <f t="shared" si="11"/>
        <v>0</v>
      </c>
      <c r="W39" s="3">
        <f t="shared" si="11"/>
        <v>0</v>
      </c>
      <c r="X39" s="3">
        <f t="shared" si="11"/>
        <v>0</v>
      </c>
      <c r="Y39" s="3">
        <f t="shared" si="11"/>
        <v>0</v>
      </c>
      <c r="Z39" s="3">
        <f t="shared" si="11"/>
        <v>0</v>
      </c>
      <c r="AA39" s="3">
        <f t="shared" si="11"/>
        <v>0</v>
      </c>
      <c r="AB39" s="3">
        <f t="shared" si="11"/>
        <v>34757</v>
      </c>
    </row>
    <row r="40" spans="1:28">
      <c r="A40" s="26"/>
      <c r="B40" s="26"/>
      <c r="C40" s="26"/>
      <c r="D40" s="29" t="s">
        <v>30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>
      <c r="A41" s="26">
        <f>A38+1</f>
        <v>23</v>
      </c>
      <c r="B41" s="26">
        <v>2</v>
      </c>
      <c r="C41" s="26">
        <v>264</v>
      </c>
      <c r="D41" s="29" t="s">
        <v>228</v>
      </c>
      <c r="E41" s="3">
        <f>G41+I41+K41+M41</f>
        <v>7294</v>
      </c>
      <c r="F41" s="3">
        <f>H41+J41+L41+N41</f>
        <v>6319</v>
      </c>
      <c r="G41" s="3">
        <v>6115</v>
      </c>
      <c r="H41" s="3">
        <v>6115</v>
      </c>
      <c r="I41" s="3">
        <v>0</v>
      </c>
      <c r="J41" s="3">
        <v>0</v>
      </c>
      <c r="K41" s="3">
        <v>9</v>
      </c>
      <c r="L41" s="3">
        <v>9</v>
      </c>
      <c r="M41" s="3">
        <v>1170</v>
      </c>
      <c r="N41" s="3">
        <v>195</v>
      </c>
      <c r="O41" s="3">
        <f>Q41+S41</f>
        <v>22502</v>
      </c>
      <c r="P41" s="3">
        <f>R41+T41</f>
        <v>10044</v>
      </c>
      <c r="Q41" s="3">
        <v>1881</v>
      </c>
      <c r="R41" s="3">
        <v>1881</v>
      </c>
      <c r="S41" s="3">
        <v>20621</v>
      </c>
      <c r="T41" s="3">
        <v>8163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61572</v>
      </c>
    </row>
    <row r="42" spans="1:28" ht="24">
      <c r="A42" s="26">
        <f>A41+1</f>
        <v>24</v>
      </c>
      <c r="B42" s="26">
        <v>1</v>
      </c>
      <c r="C42" s="26">
        <v>441</v>
      </c>
      <c r="D42" s="29" t="s">
        <v>229</v>
      </c>
      <c r="E42" s="3">
        <f>G42+I42+K42+M42</f>
        <v>4783</v>
      </c>
      <c r="F42" s="3">
        <f>H42+J42+L42+N42</f>
        <v>4783</v>
      </c>
      <c r="G42" s="3">
        <v>4781</v>
      </c>
      <c r="H42" s="3">
        <v>4781</v>
      </c>
      <c r="I42" s="3">
        <v>0</v>
      </c>
      <c r="J42" s="3">
        <v>0</v>
      </c>
      <c r="K42" s="3">
        <f>4-2</f>
        <v>2</v>
      </c>
      <c r="L42" s="3">
        <f>4-2</f>
        <v>2</v>
      </c>
      <c r="M42" s="3">
        <v>0</v>
      </c>
      <c r="N42" s="3">
        <v>0</v>
      </c>
      <c r="O42" s="3">
        <f>Q42+S42</f>
        <v>1469</v>
      </c>
      <c r="P42" s="3">
        <f>R42+T42</f>
        <v>1469</v>
      </c>
      <c r="Q42" s="3">
        <v>1469</v>
      </c>
      <c r="R42" s="3">
        <v>1469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23129</v>
      </c>
    </row>
    <row r="43" spans="1:28">
      <c r="A43" s="26"/>
      <c r="B43" s="26"/>
      <c r="C43" s="26"/>
      <c r="D43" s="29" t="s">
        <v>31</v>
      </c>
      <c r="E43" s="3">
        <f>SUM(E41:E42)</f>
        <v>12077</v>
      </c>
      <c r="F43" s="3">
        <f t="shared" ref="F43:AB43" si="12">SUM(F41:F42)</f>
        <v>11102</v>
      </c>
      <c r="G43" s="3">
        <f t="shared" si="12"/>
        <v>10896</v>
      </c>
      <c r="H43" s="3">
        <f t="shared" si="12"/>
        <v>10896</v>
      </c>
      <c r="I43" s="3">
        <f t="shared" si="12"/>
        <v>0</v>
      </c>
      <c r="J43" s="3">
        <f t="shared" si="12"/>
        <v>0</v>
      </c>
      <c r="K43" s="3">
        <f t="shared" si="12"/>
        <v>11</v>
      </c>
      <c r="L43" s="3">
        <f t="shared" si="12"/>
        <v>11</v>
      </c>
      <c r="M43" s="3">
        <f t="shared" si="12"/>
        <v>1170</v>
      </c>
      <c r="N43" s="3">
        <f t="shared" si="12"/>
        <v>195</v>
      </c>
      <c r="O43" s="3">
        <f t="shared" si="12"/>
        <v>23971</v>
      </c>
      <c r="P43" s="3">
        <f t="shared" si="12"/>
        <v>11513</v>
      </c>
      <c r="Q43" s="3">
        <f t="shared" si="12"/>
        <v>3350</v>
      </c>
      <c r="R43" s="3">
        <f t="shared" si="12"/>
        <v>3350</v>
      </c>
      <c r="S43" s="3">
        <f t="shared" si="12"/>
        <v>20621</v>
      </c>
      <c r="T43" s="3">
        <f t="shared" si="12"/>
        <v>8163</v>
      </c>
      <c r="U43" s="3">
        <f t="shared" si="12"/>
        <v>0</v>
      </c>
      <c r="V43" s="3">
        <f t="shared" si="12"/>
        <v>0</v>
      </c>
      <c r="W43" s="3">
        <f t="shared" si="12"/>
        <v>0</v>
      </c>
      <c r="X43" s="3">
        <f t="shared" si="12"/>
        <v>0</v>
      </c>
      <c r="Y43" s="3">
        <f t="shared" si="12"/>
        <v>0</v>
      </c>
      <c r="Z43" s="3">
        <f t="shared" si="12"/>
        <v>0</v>
      </c>
      <c r="AA43" s="3">
        <f t="shared" si="12"/>
        <v>0</v>
      </c>
      <c r="AB43" s="3">
        <f t="shared" si="12"/>
        <v>84701</v>
      </c>
    </row>
    <row r="44" spans="1:28">
      <c r="A44" s="26"/>
      <c r="B44" s="26"/>
      <c r="C44" s="26"/>
      <c r="D44" s="29" t="s">
        <v>32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36">
      <c r="A45" s="26">
        <f>A42+1</f>
        <v>25</v>
      </c>
      <c r="B45" s="26">
        <v>1</v>
      </c>
      <c r="C45" s="26">
        <v>447</v>
      </c>
      <c r="D45" s="29" t="s">
        <v>230</v>
      </c>
      <c r="E45" s="3">
        <f>G45+I45+K45+M45</f>
        <v>923</v>
      </c>
      <c r="F45" s="3">
        <f>H45+J45+L45+N45</f>
        <v>923</v>
      </c>
      <c r="G45" s="3">
        <v>923</v>
      </c>
      <c r="H45" s="3">
        <v>923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f>Q45+S45</f>
        <v>3404</v>
      </c>
      <c r="P45" s="3">
        <f>R45+T45</f>
        <v>1519</v>
      </c>
      <c r="Q45" s="3">
        <v>284</v>
      </c>
      <c r="R45" s="3">
        <v>284</v>
      </c>
      <c r="S45" s="3">
        <v>3120</v>
      </c>
      <c r="T45" s="3">
        <v>1235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1482</v>
      </c>
    </row>
    <row r="46" spans="1:28">
      <c r="A46" s="26"/>
      <c r="B46" s="26"/>
      <c r="C46" s="26"/>
      <c r="D46" s="29" t="s">
        <v>33</v>
      </c>
      <c r="E46" s="3">
        <f>SUM(E45)</f>
        <v>923</v>
      </c>
      <c r="F46" s="3">
        <f t="shared" ref="F46:AB46" si="13">SUM(F45)</f>
        <v>923</v>
      </c>
      <c r="G46" s="3">
        <f t="shared" si="13"/>
        <v>923</v>
      </c>
      <c r="H46" s="3">
        <f t="shared" si="13"/>
        <v>923</v>
      </c>
      <c r="I46" s="3">
        <f t="shared" si="13"/>
        <v>0</v>
      </c>
      <c r="J46" s="3">
        <f t="shared" si="13"/>
        <v>0</v>
      </c>
      <c r="K46" s="3">
        <f t="shared" si="13"/>
        <v>0</v>
      </c>
      <c r="L46" s="3">
        <f t="shared" si="13"/>
        <v>0</v>
      </c>
      <c r="M46" s="3">
        <f t="shared" si="13"/>
        <v>0</v>
      </c>
      <c r="N46" s="3">
        <f t="shared" si="13"/>
        <v>0</v>
      </c>
      <c r="O46" s="3">
        <f t="shared" si="13"/>
        <v>3404</v>
      </c>
      <c r="P46" s="3">
        <f t="shared" si="13"/>
        <v>1519</v>
      </c>
      <c r="Q46" s="3">
        <f t="shared" si="13"/>
        <v>284</v>
      </c>
      <c r="R46" s="3">
        <f t="shared" si="13"/>
        <v>284</v>
      </c>
      <c r="S46" s="3">
        <f t="shared" si="13"/>
        <v>3120</v>
      </c>
      <c r="T46" s="3">
        <f t="shared" si="13"/>
        <v>1235</v>
      </c>
      <c r="U46" s="3">
        <f t="shared" si="13"/>
        <v>0</v>
      </c>
      <c r="V46" s="3">
        <f t="shared" si="13"/>
        <v>0</v>
      </c>
      <c r="W46" s="3">
        <f t="shared" si="13"/>
        <v>0</v>
      </c>
      <c r="X46" s="3">
        <f t="shared" si="13"/>
        <v>0</v>
      </c>
      <c r="Y46" s="3">
        <f t="shared" si="13"/>
        <v>0</v>
      </c>
      <c r="Z46" s="3">
        <f t="shared" si="13"/>
        <v>0</v>
      </c>
      <c r="AA46" s="3">
        <f t="shared" si="13"/>
        <v>0</v>
      </c>
      <c r="AB46" s="3">
        <f t="shared" si="13"/>
        <v>1482</v>
      </c>
    </row>
    <row r="47" spans="1:28">
      <c r="A47" s="26"/>
      <c r="B47" s="26"/>
      <c r="C47" s="26"/>
      <c r="D47" s="29" t="s">
        <v>34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4">
      <c r="A48" s="26">
        <f>A45+1</f>
        <v>26</v>
      </c>
      <c r="B48" s="26">
        <v>1</v>
      </c>
      <c r="C48" s="26">
        <v>278</v>
      </c>
      <c r="D48" s="29" t="s">
        <v>231</v>
      </c>
      <c r="E48" s="3">
        <f>G48+I48+K48+M48</f>
        <v>6300</v>
      </c>
      <c r="F48" s="3">
        <f>H48+J48+L48+N48</f>
        <v>6300</v>
      </c>
      <c r="G48" s="3">
        <v>6287</v>
      </c>
      <c r="H48" s="3">
        <v>6287</v>
      </c>
      <c r="I48" s="3">
        <v>0</v>
      </c>
      <c r="J48" s="3">
        <v>0</v>
      </c>
      <c r="K48" s="3">
        <v>13</v>
      </c>
      <c r="L48" s="3">
        <v>13</v>
      </c>
      <c r="M48" s="3">
        <v>0</v>
      </c>
      <c r="N48" s="3">
        <v>0</v>
      </c>
      <c r="O48" s="3">
        <f>Q48+S48</f>
        <v>14018</v>
      </c>
      <c r="P48" s="3">
        <f>R48+T48</f>
        <v>6719</v>
      </c>
      <c r="Q48" s="3">
        <v>1936</v>
      </c>
      <c r="R48" s="3">
        <v>1936</v>
      </c>
      <c r="S48" s="3">
        <v>12082</v>
      </c>
      <c r="T48" s="3">
        <v>4783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63830</v>
      </c>
    </row>
    <row r="49" spans="1:28" ht="24">
      <c r="A49" s="26"/>
      <c r="B49" s="26"/>
      <c r="C49" s="26"/>
      <c r="D49" s="29" t="s">
        <v>35</v>
      </c>
      <c r="E49" s="3">
        <f>SUM(E48)</f>
        <v>6300</v>
      </c>
      <c r="F49" s="3">
        <f t="shared" ref="F49:AB49" si="14">SUM(F48)</f>
        <v>6300</v>
      </c>
      <c r="G49" s="3">
        <f t="shared" si="14"/>
        <v>6287</v>
      </c>
      <c r="H49" s="3">
        <f t="shared" si="14"/>
        <v>6287</v>
      </c>
      <c r="I49" s="3">
        <f t="shared" si="14"/>
        <v>0</v>
      </c>
      <c r="J49" s="3">
        <f t="shared" si="14"/>
        <v>0</v>
      </c>
      <c r="K49" s="3">
        <f t="shared" si="14"/>
        <v>13</v>
      </c>
      <c r="L49" s="3">
        <f t="shared" si="14"/>
        <v>13</v>
      </c>
      <c r="M49" s="3">
        <f t="shared" si="14"/>
        <v>0</v>
      </c>
      <c r="N49" s="3">
        <f t="shared" si="14"/>
        <v>0</v>
      </c>
      <c r="O49" s="3">
        <f t="shared" si="14"/>
        <v>14018</v>
      </c>
      <c r="P49" s="3">
        <f t="shared" si="14"/>
        <v>6719</v>
      </c>
      <c r="Q49" s="3">
        <f t="shared" si="14"/>
        <v>1936</v>
      </c>
      <c r="R49" s="3">
        <f t="shared" si="14"/>
        <v>1936</v>
      </c>
      <c r="S49" s="3">
        <f t="shared" si="14"/>
        <v>12082</v>
      </c>
      <c r="T49" s="3">
        <f t="shared" si="14"/>
        <v>4783</v>
      </c>
      <c r="U49" s="3">
        <f t="shared" si="14"/>
        <v>0</v>
      </c>
      <c r="V49" s="3">
        <f t="shared" si="14"/>
        <v>0</v>
      </c>
      <c r="W49" s="3">
        <f t="shared" si="14"/>
        <v>0</v>
      </c>
      <c r="X49" s="3">
        <f t="shared" si="14"/>
        <v>0</v>
      </c>
      <c r="Y49" s="3">
        <f t="shared" si="14"/>
        <v>0</v>
      </c>
      <c r="Z49" s="3">
        <f t="shared" si="14"/>
        <v>0</v>
      </c>
      <c r="AA49" s="3">
        <f t="shared" si="14"/>
        <v>0</v>
      </c>
      <c r="AB49" s="3">
        <f t="shared" si="14"/>
        <v>63830</v>
      </c>
    </row>
    <row r="50" spans="1:28">
      <c r="A50" s="26"/>
      <c r="B50" s="26"/>
      <c r="C50" s="26"/>
      <c r="D50" s="29" t="s">
        <v>36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>
      <c r="A51" s="26">
        <f>A48+1</f>
        <v>27</v>
      </c>
      <c r="B51" s="26">
        <v>2</v>
      </c>
      <c r="C51" s="26">
        <v>148</v>
      </c>
      <c r="D51" s="29" t="s">
        <v>232</v>
      </c>
      <c r="E51" s="3">
        <f t="shared" ref="E51:F56" si="15">G51+I51+K51+M51</f>
        <v>23072</v>
      </c>
      <c r="F51" s="3">
        <f t="shared" si="15"/>
        <v>23072</v>
      </c>
      <c r="G51" s="3">
        <v>22634</v>
      </c>
      <c r="H51" s="3">
        <v>22634</v>
      </c>
      <c r="I51" s="3">
        <v>390</v>
      </c>
      <c r="J51" s="3">
        <v>390</v>
      </c>
      <c r="K51" s="3">
        <v>48</v>
      </c>
      <c r="L51" s="3">
        <v>48</v>
      </c>
      <c r="M51" s="3">
        <v>0</v>
      </c>
      <c r="N51" s="3">
        <v>0</v>
      </c>
      <c r="O51" s="3">
        <f t="shared" ref="O51:P56" si="16">Q51+S51</f>
        <v>7088</v>
      </c>
      <c r="P51" s="3">
        <f t="shared" si="16"/>
        <v>7088</v>
      </c>
      <c r="Q51" s="3">
        <v>7088</v>
      </c>
      <c r="R51" s="3">
        <v>7088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94</v>
      </c>
      <c r="Z51" s="3">
        <v>81</v>
      </c>
      <c r="AA51" s="3">
        <v>0</v>
      </c>
      <c r="AB51" s="3">
        <v>99592</v>
      </c>
    </row>
    <row r="52" spans="1:28" ht="24">
      <c r="A52" s="26">
        <f>A51+1</f>
        <v>28</v>
      </c>
      <c r="B52" s="26">
        <v>1</v>
      </c>
      <c r="C52" s="26">
        <v>150</v>
      </c>
      <c r="D52" s="29" t="s">
        <v>233</v>
      </c>
      <c r="E52" s="3">
        <f t="shared" si="15"/>
        <v>7445</v>
      </c>
      <c r="F52" s="3">
        <f t="shared" si="15"/>
        <v>7180</v>
      </c>
      <c r="G52" s="3">
        <v>7106</v>
      </c>
      <c r="H52" s="3">
        <v>7106</v>
      </c>
      <c r="I52" s="3">
        <v>0</v>
      </c>
      <c r="J52" s="3">
        <v>0</v>
      </c>
      <c r="K52" s="3">
        <v>21</v>
      </c>
      <c r="L52" s="3">
        <v>21</v>
      </c>
      <c r="M52" s="3">
        <v>318</v>
      </c>
      <c r="N52" s="3">
        <v>53</v>
      </c>
      <c r="O52" s="3">
        <f t="shared" si="16"/>
        <v>14149</v>
      </c>
      <c r="P52" s="3">
        <f t="shared" si="16"/>
        <v>6924</v>
      </c>
      <c r="Q52" s="3">
        <v>2190</v>
      </c>
      <c r="R52" s="3">
        <v>2190</v>
      </c>
      <c r="S52" s="3">
        <v>11959</v>
      </c>
      <c r="T52" s="3">
        <v>4734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44235</v>
      </c>
    </row>
    <row r="53" spans="1:28">
      <c r="A53" s="26">
        <f>A52+1</f>
        <v>29</v>
      </c>
      <c r="B53" s="26">
        <v>1</v>
      </c>
      <c r="C53" s="26">
        <v>157</v>
      </c>
      <c r="D53" s="29" t="s">
        <v>234</v>
      </c>
      <c r="E53" s="3">
        <f t="shared" si="15"/>
        <v>3600</v>
      </c>
      <c r="F53" s="3">
        <f t="shared" si="15"/>
        <v>600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3600</v>
      </c>
      <c r="N53" s="3">
        <v>600</v>
      </c>
      <c r="O53" s="3">
        <f t="shared" si="16"/>
        <v>68010</v>
      </c>
      <c r="P53" s="3">
        <f t="shared" si="16"/>
        <v>26923</v>
      </c>
      <c r="Q53" s="3">
        <v>0</v>
      </c>
      <c r="R53" s="3">
        <v>0</v>
      </c>
      <c r="S53" s="3">
        <v>68010</v>
      </c>
      <c r="T53" s="3">
        <v>26923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60733</v>
      </c>
    </row>
    <row r="54" spans="1:28" ht="24">
      <c r="A54" s="26">
        <f>A53+1</f>
        <v>30</v>
      </c>
      <c r="B54" s="26">
        <v>1</v>
      </c>
      <c r="C54" s="26">
        <v>158</v>
      </c>
      <c r="D54" s="29" t="s">
        <v>235</v>
      </c>
      <c r="E54" s="3">
        <f t="shared" si="15"/>
        <v>0</v>
      </c>
      <c r="F54" s="3">
        <f t="shared" si="15"/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f t="shared" si="16"/>
        <v>0</v>
      </c>
      <c r="P54" s="3">
        <f t="shared" si="16"/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</row>
    <row r="55" spans="1:28">
      <c r="A55" s="26">
        <f>A54+1</f>
        <v>31</v>
      </c>
      <c r="B55" s="26">
        <v>1</v>
      </c>
      <c r="C55" s="26">
        <v>420</v>
      </c>
      <c r="D55" s="29" t="s">
        <v>236</v>
      </c>
      <c r="E55" s="3">
        <f t="shared" si="15"/>
        <v>0</v>
      </c>
      <c r="F55" s="3">
        <f t="shared" si="15"/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f t="shared" si="16"/>
        <v>0</v>
      </c>
      <c r="P55" s="3">
        <f t="shared" si="16"/>
        <v>0</v>
      </c>
      <c r="Q55" s="3">
        <v>0</v>
      </c>
      <c r="R55" s="3">
        <v>0</v>
      </c>
      <c r="S55" s="3">
        <v>0</v>
      </c>
      <c r="T55" s="3">
        <v>0</v>
      </c>
      <c r="U55" s="3">
        <v>7000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</row>
    <row r="56" spans="1:28">
      <c r="A56" s="26">
        <f>A55+1</f>
        <v>32</v>
      </c>
      <c r="B56" s="26">
        <v>1</v>
      </c>
      <c r="C56" s="26">
        <v>491</v>
      </c>
      <c r="D56" s="29" t="s">
        <v>237</v>
      </c>
      <c r="E56" s="3">
        <f t="shared" si="15"/>
        <v>0</v>
      </c>
      <c r="F56" s="3">
        <f t="shared" si="15"/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f t="shared" si="16"/>
        <v>0</v>
      </c>
      <c r="P56" s="3">
        <f t="shared" si="16"/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</row>
    <row r="57" spans="1:28">
      <c r="A57" s="26"/>
      <c r="B57" s="26"/>
      <c r="C57" s="26"/>
      <c r="D57" s="29" t="s">
        <v>37</v>
      </c>
      <c r="E57" s="3">
        <f>SUM(E51:E56)</f>
        <v>34117</v>
      </c>
      <c r="F57" s="3">
        <f t="shared" ref="F57:AB57" si="17">SUM(F51:F56)</f>
        <v>30852</v>
      </c>
      <c r="G57" s="3">
        <f t="shared" si="17"/>
        <v>29740</v>
      </c>
      <c r="H57" s="3">
        <f t="shared" si="17"/>
        <v>29740</v>
      </c>
      <c r="I57" s="3">
        <f t="shared" si="17"/>
        <v>390</v>
      </c>
      <c r="J57" s="3">
        <f t="shared" si="17"/>
        <v>390</v>
      </c>
      <c r="K57" s="3">
        <f t="shared" si="17"/>
        <v>69</v>
      </c>
      <c r="L57" s="3">
        <f t="shared" si="17"/>
        <v>69</v>
      </c>
      <c r="M57" s="3">
        <f t="shared" si="17"/>
        <v>3918</v>
      </c>
      <c r="N57" s="3">
        <f t="shared" si="17"/>
        <v>653</v>
      </c>
      <c r="O57" s="3">
        <f t="shared" si="17"/>
        <v>89247</v>
      </c>
      <c r="P57" s="3">
        <f t="shared" si="17"/>
        <v>40935</v>
      </c>
      <c r="Q57" s="3">
        <f t="shared" si="17"/>
        <v>9278</v>
      </c>
      <c r="R57" s="3">
        <f t="shared" si="17"/>
        <v>9278</v>
      </c>
      <c r="S57" s="3">
        <f t="shared" si="17"/>
        <v>79969</v>
      </c>
      <c r="T57" s="3">
        <f t="shared" si="17"/>
        <v>31657</v>
      </c>
      <c r="U57" s="3">
        <f t="shared" si="17"/>
        <v>7000</v>
      </c>
      <c r="V57" s="3">
        <f t="shared" si="17"/>
        <v>0</v>
      </c>
      <c r="W57" s="3">
        <f t="shared" si="17"/>
        <v>0</v>
      </c>
      <c r="X57" s="3">
        <f t="shared" si="17"/>
        <v>0</v>
      </c>
      <c r="Y57" s="3">
        <f t="shared" si="17"/>
        <v>94</v>
      </c>
      <c r="Z57" s="3">
        <f t="shared" si="17"/>
        <v>81</v>
      </c>
      <c r="AA57" s="3">
        <f t="shared" si="17"/>
        <v>0</v>
      </c>
      <c r="AB57" s="3">
        <f t="shared" si="17"/>
        <v>204560</v>
      </c>
    </row>
    <row r="58" spans="1:28">
      <c r="A58" s="26"/>
      <c r="B58" s="26"/>
      <c r="C58" s="26"/>
      <c r="D58" s="29" t="s">
        <v>38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4">
      <c r="A59" s="26">
        <f>A56+1</f>
        <v>33</v>
      </c>
      <c r="B59" s="26">
        <v>2</v>
      </c>
      <c r="C59" s="26">
        <v>210</v>
      </c>
      <c r="D59" s="29" t="s">
        <v>238</v>
      </c>
      <c r="E59" s="3">
        <f t="shared" ref="E59:F65" si="18">G59+I59+K59+M59</f>
        <v>8202</v>
      </c>
      <c r="F59" s="3">
        <f t="shared" si="18"/>
        <v>8202</v>
      </c>
      <c r="G59" s="3">
        <v>8161</v>
      </c>
      <c r="H59" s="3">
        <v>8161</v>
      </c>
      <c r="I59" s="3">
        <v>0</v>
      </c>
      <c r="J59" s="3">
        <v>0</v>
      </c>
      <c r="K59" s="3">
        <v>41</v>
      </c>
      <c r="L59" s="3">
        <v>41</v>
      </c>
      <c r="M59" s="3">
        <v>0</v>
      </c>
      <c r="N59" s="3">
        <v>0</v>
      </c>
      <c r="O59" s="3">
        <f t="shared" ref="O59:P65" si="19">Q59+S59</f>
        <v>2519</v>
      </c>
      <c r="P59" s="3">
        <f t="shared" si="19"/>
        <v>2519</v>
      </c>
      <c r="Q59" s="3">
        <v>2519</v>
      </c>
      <c r="R59" s="3">
        <v>2519</v>
      </c>
      <c r="S59" s="3">
        <v>0</v>
      </c>
      <c r="T59" s="3">
        <v>0</v>
      </c>
      <c r="U59" s="3">
        <v>2000</v>
      </c>
      <c r="V59" s="3">
        <v>0</v>
      </c>
      <c r="W59" s="3">
        <v>0</v>
      </c>
      <c r="X59" s="3">
        <v>0</v>
      </c>
      <c r="Y59" s="3">
        <v>1740</v>
      </c>
      <c r="Z59" s="3">
        <v>1700</v>
      </c>
      <c r="AA59" s="3">
        <v>0</v>
      </c>
      <c r="AB59" s="3">
        <v>65530</v>
      </c>
    </row>
    <row r="60" spans="1:28" ht="24">
      <c r="A60" s="26">
        <f t="shared" ref="A60:A65" si="20">A59+1</f>
        <v>34</v>
      </c>
      <c r="B60" s="26">
        <v>1</v>
      </c>
      <c r="C60" s="26">
        <v>211</v>
      </c>
      <c r="D60" s="29" t="s">
        <v>239</v>
      </c>
      <c r="E60" s="3">
        <f t="shared" si="18"/>
        <v>2365</v>
      </c>
      <c r="F60" s="3">
        <f t="shared" si="18"/>
        <v>2365</v>
      </c>
      <c r="G60" s="3">
        <v>2350</v>
      </c>
      <c r="H60" s="3">
        <v>2350</v>
      </c>
      <c r="I60" s="3">
        <v>0</v>
      </c>
      <c r="J60" s="3">
        <v>0</v>
      </c>
      <c r="K60" s="3">
        <v>15</v>
      </c>
      <c r="L60" s="3">
        <v>15</v>
      </c>
      <c r="M60" s="3">
        <v>0</v>
      </c>
      <c r="N60" s="3">
        <v>0</v>
      </c>
      <c r="O60" s="3">
        <f t="shared" si="19"/>
        <v>6329</v>
      </c>
      <c r="P60" s="3">
        <f t="shared" si="19"/>
        <v>2944</v>
      </c>
      <c r="Q60" s="3">
        <v>726</v>
      </c>
      <c r="R60" s="3">
        <v>726</v>
      </c>
      <c r="S60" s="3">
        <v>5603</v>
      </c>
      <c r="T60" s="3">
        <v>2218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6270</v>
      </c>
    </row>
    <row r="61" spans="1:28" ht="24">
      <c r="A61" s="26">
        <f t="shared" si="20"/>
        <v>35</v>
      </c>
      <c r="B61" s="26">
        <v>1</v>
      </c>
      <c r="C61" s="26">
        <v>212</v>
      </c>
      <c r="D61" s="29" t="s">
        <v>240</v>
      </c>
      <c r="E61" s="3">
        <f t="shared" si="18"/>
        <v>2201</v>
      </c>
      <c r="F61" s="3">
        <f t="shared" si="18"/>
        <v>2201</v>
      </c>
      <c r="G61" s="3">
        <v>2188</v>
      </c>
      <c r="H61" s="3">
        <v>2188</v>
      </c>
      <c r="I61" s="3">
        <v>0</v>
      </c>
      <c r="J61" s="3">
        <v>0</v>
      </c>
      <c r="K61" s="3">
        <v>13</v>
      </c>
      <c r="L61" s="3">
        <v>13</v>
      </c>
      <c r="M61" s="3">
        <v>0</v>
      </c>
      <c r="N61" s="3">
        <v>0</v>
      </c>
      <c r="O61" s="3">
        <f t="shared" si="19"/>
        <v>6515</v>
      </c>
      <c r="P61" s="3">
        <f t="shared" si="19"/>
        <v>2987</v>
      </c>
      <c r="Q61" s="3">
        <v>675</v>
      </c>
      <c r="R61" s="3">
        <v>675</v>
      </c>
      <c r="S61" s="3">
        <v>5840</v>
      </c>
      <c r="T61" s="3">
        <v>2312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8045</v>
      </c>
    </row>
    <row r="62" spans="1:28" ht="24">
      <c r="A62" s="26">
        <f t="shared" si="20"/>
        <v>36</v>
      </c>
      <c r="B62" s="26">
        <v>1</v>
      </c>
      <c r="C62" s="26">
        <v>213</v>
      </c>
      <c r="D62" s="29" t="s">
        <v>241</v>
      </c>
      <c r="E62" s="3">
        <f t="shared" si="18"/>
        <v>2220</v>
      </c>
      <c r="F62" s="3">
        <f t="shared" si="18"/>
        <v>370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2220</v>
      </c>
      <c r="N62" s="3">
        <v>370</v>
      </c>
      <c r="O62" s="3">
        <f t="shared" si="19"/>
        <v>21361</v>
      </c>
      <c r="P62" s="3">
        <f t="shared" si="19"/>
        <v>8456</v>
      </c>
      <c r="Q62" s="3">
        <v>0</v>
      </c>
      <c r="R62" s="3">
        <v>0</v>
      </c>
      <c r="S62" s="3">
        <v>21361</v>
      </c>
      <c r="T62" s="3">
        <v>8456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8515</v>
      </c>
    </row>
    <row r="63" spans="1:28">
      <c r="A63" s="26">
        <f t="shared" si="20"/>
        <v>37</v>
      </c>
      <c r="B63" s="26">
        <v>1</v>
      </c>
      <c r="C63" s="26">
        <v>675</v>
      </c>
      <c r="D63" s="29" t="s">
        <v>242</v>
      </c>
      <c r="E63" s="3">
        <f t="shared" si="18"/>
        <v>0</v>
      </c>
      <c r="F63" s="3">
        <f t="shared" si="18"/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19"/>
        <v>0</v>
      </c>
      <c r="P63" s="3">
        <f t="shared" si="19"/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</row>
    <row r="64" spans="1:28">
      <c r="A64" s="26">
        <f t="shared" si="20"/>
        <v>38</v>
      </c>
      <c r="B64" s="26">
        <v>1</v>
      </c>
      <c r="C64" s="26">
        <v>633</v>
      </c>
      <c r="D64" s="29" t="s">
        <v>39</v>
      </c>
      <c r="E64" s="3">
        <f t="shared" si="18"/>
        <v>0</v>
      </c>
      <c r="F64" s="3">
        <f t="shared" si="18"/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19"/>
        <v>0</v>
      </c>
      <c r="P64" s="3">
        <f t="shared" si="19"/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</row>
    <row r="65" spans="1:28">
      <c r="A65" s="26">
        <f t="shared" si="20"/>
        <v>39</v>
      </c>
      <c r="B65" s="26">
        <v>1</v>
      </c>
      <c r="C65" s="26">
        <v>740</v>
      </c>
      <c r="D65" s="29" t="s">
        <v>146</v>
      </c>
      <c r="E65" s="3">
        <f t="shared" si="18"/>
        <v>0</v>
      </c>
      <c r="F65" s="3">
        <f t="shared" si="18"/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19"/>
        <v>0</v>
      </c>
      <c r="P65" s="3">
        <f t="shared" si="19"/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</row>
    <row r="66" spans="1:28">
      <c r="A66" s="26"/>
      <c r="B66" s="26"/>
      <c r="C66" s="26"/>
      <c r="D66" s="29" t="s">
        <v>40</v>
      </c>
      <c r="E66" s="3">
        <f>SUM(E59:E65)</f>
        <v>14988</v>
      </c>
      <c r="F66" s="3">
        <f t="shared" ref="F66:AB66" si="21">SUM(F59:F65)</f>
        <v>13138</v>
      </c>
      <c r="G66" s="3">
        <f t="shared" si="21"/>
        <v>12699</v>
      </c>
      <c r="H66" s="3">
        <f t="shared" si="21"/>
        <v>12699</v>
      </c>
      <c r="I66" s="3">
        <f t="shared" si="21"/>
        <v>0</v>
      </c>
      <c r="J66" s="3">
        <f t="shared" si="21"/>
        <v>0</v>
      </c>
      <c r="K66" s="3">
        <f t="shared" si="21"/>
        <v>69</v>
      </c>
      <c r="L66" s="3">
        <f t="shared" si="21"/>
        <v>69</v>
      </c>
      <c r="M66" s="3">
        <f t="shared" si="21"/>
        <v>2220</v>
      </c>
      <c r="N66" s="3">
        <f t="shared" si="21"/>
        <v>370</v>
      </c>
      <c r="O66" s="3">
        <f t="shared" si="21"/>
        <v>36724</v>
      </c>
      <c r="P66" s="3">
        <f t="shared" si="21"/>
        <v>16906</v>
      </c>
      <c r="Q66" s="3">
        <f t="shared" si="21"/>
        <v>3920</v>
      </c>
      <c r="R66" s="3">
        <f t="shared" si="21"/>
        <v>3920</v>
      </c>
      <c r="S66" s="3">
        <f t="shared" si="21"/>
        <v>32804</v>
      </c>
      <c r="T66" s="3">
        <f t="shared" si="21"/>
        <v>12986</v>
      </c>
      <c r="U66" s="3">
        <f t="shared" si="21"/>
        <v>2000</v>
      </c>
      <c r="V66" s="3">
        <f t="shared" si="21"/>
        <v>0</v>
      </c>
      <c r="W66" s="3">
        <f t="shared" si="21"/>
        <v>0</v>
      </c>
      <c r="X66" s="3">
        <f t="shared" si="21"/>
        <v>0</v>
      </c>
      <c r="Y66" s="3">
        <f t="shared" si="21"/>
        <v>1740</v>
      </c>
      <c r="Z66" s="3">
        <f t="shared" si="21"/>
        <v>1700</v>
      </c>
      <c r="AA66" s="3">
        <f t="shared" si="21"/>
        <v>0</v>
      </c>
      <c r="AB66" s="3">
        <f t="shared" si="21"/>
        <v>88360</v>
      </c>
    </row>
    <row r="67" spans="1:28">
      <c r="A67" s="26"/>
      <c r="B67" s="26"/>
      <c r="C67" s="26"/>
      <c r="D67" s="29" t="s">
        <v>41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36">
      <c r="A68" s="26">
        <f>A65+1</f>
        <v>40</v>
      </c>
      <c r="B68" s="26">
        <v>2</v>
      </c>
      <c r="C68" s="26">
        <v>216</v>
      </c>
      <c r="D68" s="29" t="s">
        <v>243</v>
      </c>
      <c r="E68" s="3">
        <f>G68+I68+K68+M68</f>
        <v>8544</v>
      </c>
      <c r="F68" s="3">
        <f>H68+J68+L68+N68</f>
        <v>8544</v>
      </c>
      <c r="G68" s="3">
        <v>8527</v>
      </c>
      <c r="H68" s="3">
        <v>8527</v>
      </c>
      <c r="I68" s="3">
        <v>0</v>
      </c>
      <c r="J68" s="3">
        <v>0</v>
      </c>
      <c r="K68" s="3">
        <v>17</v>
      </c>
      <c r="L68" s="3">
        <v>17</v>
      </c>
      <c r="M68" s="3">
        <v>0</v>
      </c>
      <c r="N68" s="3">
        <v>0</v>
      </c>
      <c r="O68" s="3">
        <f>Q68+S68</f>
        <v>22504</v>
      </c>
      <c r="P68" s="3">
        <f>R68+T68</f>
        <v>10495</v>
      </c>
      <c r="Q68" s="3">
        <v>2626</v>
      </c>
      <c r="R68" s="3">
        <v>2626</v>
      </c>
      <c r="S68" s="3">
        <v>19878</v>
      </c>
      <c r="T68" s="3">
        <v>7869</v>
      </c>
      <c r="U68" s="3">
        <v>2462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78134</v>
      </c>
    </row>
    <row r="69" spans="1:28">
      <c r="A69" s="26"/>
      <c r="B69" s="26"/>
      <c r="C69" s="26"/>
      <c r="D69" s="29" t="s">
        <v>42</v>
      </c>
      <c r="E69" s="3">
        <f>SUM(E68)</f>
        <v>8544</v>
      </c>
      <c r="F69" s="3">
        <f t="shared" ref="F69:AB69" si="22">SUM(F68)</f>
        <v>8544</v>
      </c>
      <c r="G69" s="3">
        <f t="shared" si="22"/>
        <v>8527</v>
      </c>
      <c r="H69" s="3">
        <f t="shared" si="22"/>
        <v>8527</v>
      </c>
      <c r="I69" s="3">
        <f t="shared" si="22"/>
        <v>0</v>
      </c>
      <c r="J69" s="3">
        <f t="shared" si="22"/>
        <v>0</v>
      </c>
      <c r="K69" s="3">
        <f t="shared" si="22"/>
        <v>17</v>
      </c>
      <c r="L69" s="3">
        <f t="shared" si="22"/>
        <v>17</v>
      </c>
      <c r="M69" s="3">
        <f t="shared" si="22"/>
        <v>0</v>
      </c>
      <c r="N69" s="3">
        <f t="shared" si="22"/>
        <v>0</v>
      </c>
      <c r="O69" s="3">
        <f t="shared" si="22"/>
        <v>22504</v>
      </c>
      <c r="P69" s="3">
        <f t="shared" si="22"/>
        <v>10495</v>
      </c>
      <c r="Q69" s="3">
        <f t="shared" si="22"/>
        <v>2626</v>
      </c>
      <c r="R69" s="3">
        <f t="shared" si="22"/>
        <v>2626</v>
      </c>
      <c r="S69" s="3">
        <f t="shared" si="22"/>
        <v>19878</v>
      </c>
      <c r="T69" s="3">
        <f t="shared" si="22"/>
        <v>7869</v>
      </c>
      <c r="U69" s="3">
        <f t="shared" si="22"/>
        <v>2462</v>
      </c>
      <c r="V69" s="3">
        <f t="shared" si="22"/>
        <v>0</v>
      </c>
      <c r="W69" s="3">
        <f t="shared" si="22"/>
        <v>0</v>
      </c>
      <c r="X69" s="3">
        <f t="shared" si="22"/>
        <v>0</v>
      </c>
      <c r="Y69" s="3">
        <f t="shared" si="22"/>
        <v>0</v>
      </c>
      <c r="Z69" s="3">
        <f t="shared" si="22"/>
        <v>0</v>
      </c>
      <c r="AA69" s="3">
        <f t="shared" si="22"/>
        <v>0</v>
      </c>
      <c r="AB69" s="3">
        <f t="shared" si="22"/>
        <v>78134</v>
      </c>
    </row>
    <row r="70" spans="1:28">
      <c r="A70" s="26"/>
      <c r="B70" s="26"/>
      <c r="C70" s="26"/>
      <c r="D70" s="29" t="s">
        <v>43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36">
      <c r="A71" s="26">
        <f>A68+1</f>
        <v>41</v>
      </c>
      <c r="B71" s="26">
        <v>2</v>
      </c>
      <c r="C71" s="26">
        <v>159</v>
      </c>
      <c r="D71" s="29" t="s">
        <v>244</v>
      </c>
      <c r="E71" s="3">
        <f t="shared" ref="E71:F91" si="23">G71+I71+K71+M71</f>
        <v>29929</v>
      </c>
      <c r="F71" s="3">
        <f t="shared" si="23"/>
        <v>29929</v>
      </c>
      <c r="G71" s="3">
        <v>29717</v>
      </c>
      <c r="H71" s="3">
        <v>29717</v>
      </c>
      <c r="I71" s="3">
        <v>195</v>
      </c>
      <c r="J71" s="3">
        <v>195</v>
      </c>
      <c r="K71" s="3">
        <v>17</v>
      </c>
      <c r="L71" s="3">
        <v>17</v>
      </c>
      <c r="M71" s="3">
        <v>0</v>
      </c>
      <c r="N71" s="3">
        <v>0</v>
      </c>
      <c r="O71" s="3">
        <f t="shared" ref="O71:P91" si="24">Q71+S71</f>
        <v>9207</v>
      </c>
      <c r="P71" s="3">
        <f t="shared" si="24"/>
        <v>9207</v>
      </c>
      <c r="Q71" s="3">
        <v>9207</v>
      </c>
      <c r="R71" s="3">
        <v>9207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227341</v>
      </c>
    </row>
    <row r="72" spans="1:28" ht="24">
      <c r="A72" s="26">
        <f t="shared" ref="A72:A91" si="25">A71+1</f>
        <v>42</v>
      </c>
      <c r="B72" s="26">
        <v>3</v>
      </c>
      <c r="C72" s="26">
        <v>590</v>
      </c>
      <c r="D72" s="29" t="s">
        <v>245</v>
      </c>
      <c r="E72" s="3">
        <f t="shared" si="23"/>
        <v>13248</v>
      </c>
      <c r="F72" s="3">
        <f t="shared" si="23"/>
        <v>13248</v>
      </c>
      <c r="G72" s="3">
        <v>13194</v>
      </c>
      <c r="H72" s="3">
        <v>13194</v>
      </c>
      <c r="I72" s="3">
        <v>0</v>
      </c>
      <c r="J72" s="3">
        <v>0</v>
      </c>
      <c r="K72" s="3">
        <v>54</v>
      </c>
      <c r="L72" s="3">
        <v>54</v>
      </c>
      <c r="M72" s="3">
        <v>0</v>
      </c>
      <c r="N72" s="3">
        <v>0</v>
      </c>
      <c r="O72" s="3">
        <f t="shared" si="24"/>
        <v>4062</v>
      </c>
      <c r="P72" s="3">
        <f t="shared" si="24"/>
        <v>4062</v>
      </c>
      <c r="Q72" s="3">
        <v>4062</v>
      </c>
      <c r="R72" s="3">
        <v>4062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147293</v>
      </c>
    </row>
    <row r="73" spans="1:28" ht="24">
      <c r="A73" s="26">
        <f t="shared" si="25"/>
        <v>43</v>
      </c>
      <c r="B73" s="26">
        <v>3</v>
      </c>
      <c r="C73" s="26">
        <v>161</v>
      </c>
      <c r="D73" s="29" t="s">
        <v>246</v>
      </c>
      <c r="E73" s="3">
        <f t="shared" si="23"/>
        <v>28873</v>
      </c>
      <c r="F73" s="3">
        <f t="shared" si="23"/>
        <v>28873</v>
      </c>
      <c r="G73" s="3">
        <v>28807</v>
      </c>
      <c r="H73" s="3">
        <v>28807</v>
      </c>
      <c r="I73" s="3">
        <v>0</v>
      </c>
      <c r="J73" s="3">
        <v>0</v>
      </c>
      <c r="K73" s="3">
        <v>66</v>
      </c>
      <c r="L73" s="3">
        <v>66</v>
      </c>
      <c r="M73" s="3">
        <v>0</v>
      </c>
      <c r="N73" s="3">
        <v>0</v>
      </c>
      <c r="O73" s="3">
        <f t="shared" si="24"/>
        <v>8866</v>
      </c>
      <c r="P73" s="3">
        <f t="shared" si="24"/>
        <v>8866</v>
      </c>
      <c r="Q73" s="3">
        <v>8866</v>
      </c>
      <c r="R73" s="3">
        <v>8866</v>
      </c>
      <c r="S73" s="3">
        <v>0</v>
      </c>
      <c r="T73" s="3">
        <v>0</v>
      </c>
      <c r="U73" s="3">
        <v>6500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314940</v>
      </c>
    </row>
    <row r="74" spans="1:28" ht="24">
      <c r="A74" s="26">
        <f t="shared" si="25"/>
        <v>44</v>
      </c>
      <c r="B74" s="26">
        <v>3</v>
      </c>
      <c r="C74" s="26">
        <v>164</v>
      </c>
      <c r="D74" s="29" t="s">
        <v>247</v>
      </c>
      <c r="E74" s="3">
        <f t="shared" si="23"/>
        <v>12006</v>
      </c>
      <c r="F74" s="3">
        <f t="shared" si="23"/>
        <v>2001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12006</v>
      </c>
      <c r="N74" s="3">
        <v>2001</v>
      </c>
      <c r="O74" s="3">
        <f t="shared" si="24"/>
        <v>89727</v>
      </c>
      <c r="P74" s="3">
        <f t="shared" si="24"/>
        <v>35520</v>
      </c>
      <c r="Q74" s="3">
        <v>0</v>
      </c>
      <c r="R74" s="3">
        <v>0</v>
      </c>
      <c r="S74" s="3">
        <v>89727</v>
      </c>
      <c r="T74" s="3">
        <v>35520</v>
      </c>
      <c r="U74" s="3">
        <v>4360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121332</v>
      </c>
    </row>
    <row r="75" spans="1:28">
      <c r="A75" s="26">
        <f t="shared" si="25"/>
        <v>45</v>
      </c>
      <c r="B75" s="26">
        <v>3</v>
      </c>
      <c r="C75" s="26">
        <v>160</v>
      </c>
      <c r="D75" s="29" t="s">
        <v>248</v>
      </c>
      <c r="E75" s="3">
        <f t="shared" si="23"/>
        <v>15898</v>
      </c>
      <c r="F75" s="3">
        <f t="shared" si="23"/>
        <v>15898</v>
      </c>
      <c r="G75" s="3">
        <v>14908</v>
      </c>
      <c r="H75" s="3">
        <v>14908</v>
      </c>
      <c r="I75" s="3">
        <v>944</v>
      </c>
      <c r="J75" s="3">
        <v>944</v>
      </c>
      <c r="K75" s="3">
        <v>46</v>
      </c>
      <c r="L75" s="3">
        <v>46</v>
      </c>
      <c r="M75" s="3">
        <v>0</v>
      </c>
      <c r="N75" s="3">
        <v>0</v>
      </c>
      <c r="O75" s="3">
        <f t="shared" si="24"/>
        <v>4887</v>
      </c>
      <c r="P75" s="3">
        <f t="shared" si="24"/>
        <v>4887</v>
      </c>
      <c r="Q75" s="3">
        <v>4887</v>
      </c>
      <c r="R75" s="3">
        <v>4887</v>
      </c>
      <c r="S75" s="3">
        <v>0</v>
      </c>
      <c r="T75" s="3">
        <v>0</v>
      </c>
      <c r="U75" s="3">
        <v>0</v>
      </c>
      <c r="V75" s="3">
        <v>7685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126041</v>
      </c>
    </row>
    <row r="76" spans="1:28" ht="24">
      <c r="A76" s="26">
        <f t="shared" si="25"/>
        <v>46</v>
      </c>
      <c r="B76" s="26">
        <v>2</v>
      </c>
      <c r="C76" s="26">
        <v>165</v>
      </c>
      <c r="D76" s="29" t="s">
        <v>249</v>
      </c>
      <c r="E76" s="3">
        <f t="shared" si="23"/>
        <v>0</v>
      </c>
      <c r="F76" s="3">
        <f t="shared" si="23"/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f t="shared" si="24"/>
        <v>0</v>
      </c>
      <c r="P76" s="3">
        <f t="shared" si="24"/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2000</v>
      </c>
      <c r="Z76" s="3">
        <v>2519</v>
      </c>
      <c r="AA76" s="3">
        <v>0</v>
      </c>
      <c r="AB76" s="3">
        <v>0</v>
      </c>
    </row>
    <row r="77" spans="1:28" ht="24">
      <c r="A77" s="26">
        <f t="shared" si="25"/>
        <v>47</v>
      </c>
      <c r="B77" s="26">
        <v>2</v>
      </c>
      <c r="C77" s="26">
        <v>166</v>
      </c>
      <c r="D77" s="29" t="s">
        <v>250</v>
      </c>
      <c r="E77" s="3">
        <f t="shared" si="23"/>
        <v>0</v>
      </c>
      <c r="F77" s="3">
        <f t="shared" si="23"/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f t="shared" si="24"/>
        <v>0</v>
      </c>
      <c r="P77" s="3">
        <f t="shared" si="24"/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1500</v>
      </c>
      <c r="Z77" s="3">
        <v>1500</v>
      </c>
      <c r="AA77" s="3">
        <v>0</v>
      </c>
      <c r="AB77" s="3">
        <v>0</v>
      </c>
    </row>
    <row r="78" spans="1:28" ht="24">
      <c r="A78" s="26">
        <f t="shared" si="25"/>
        <v>48</v>
      </c>
      <c r="B78" s="26">
        <v>2</v>
      </c>
      <c r="C78" s="26">
        <v>167</v>
      </c>
      <c r="D78" s="29" t="s">
        <v>251</v>
      </c>
      <c r="E78" s="3">
        <f t="shared" si="23"/>
        <v>0</v>
      </c>
      <c r="F78" s="3">
        <f t="shared" si="23"/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f t="shared" si="24"/>
        <v>0</v>
      </c>
      <c r="P78" s="3">
        <f t="shared" si="24"/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1500</v>
      </c>
      <c r="Z78" s="3">
        <v>1500</v>
      </c>
      <c r="AA78" s="3">
        <v>0</v>
      </c>
      <c r="AB78" s="3">
        <v>0</v>
      </c>
    </row>
    <row r="79" spans="1:28" ht="36">
      <c r="A79" s="26">
        <f t="shared" si="25"/>
        <v>49</v>
      </c>
      <c r="B79" s="26">
        <v>1</v>
      </c>
      <c r="C79" s="26">
        <v>178</v>
      </c>
      <c r="D79" s="29" t="s">
        <v>252</v>
      </c>
      <c r="E79" s="3">
        <f t="shared" si="23"/>
        <v>1440</v>
      </c>
      <c r="F79" s="3">
        <f t="shared" si="23"/>
        <v>240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1440</v>
      </c>
      <c r="N79" s="3">
        <v>240</v>
      </c>
      <c r="O79" s="3">
        <f t="shared" si="24"/>
        <v>51527</v>
      </c>
      <c r="P79" s="3">
        <f t="shared" si="24"/>
        <v>20398</v>
      </c>
      <c r="Q79" s="3">
        <v>0</v>
      </c>
      <c r="R79" s="3">
        <v>0</v>
      </c>
      <c r="S79" s="3">
        <v>51527</v>
      </c>
      <c r="T79" s="3">
        <v>20398</v>
      </c>
      <c r="U79" s="3">
        <v>6500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48699</v>
      </c>
    </row>
    <row r="80" spans="1:28" ht="24">
      <c r="A80" s="26">
        <f t="shared" si="25"/>
        <v>50</v>
      </c>
      <c r="B80" s="26">
        <v>1</v>
      </c>
      <c r="C80" s="26">
        <v>184</v>
      </c>
      <c r="D80" s="29" t="s">
        <v>253</v>
      </c>
      <c r="E80" s="3">
        <f t="shared" si="23"/>
        <v>3540</v>
      </c>
      <c r="F80" s="3">
        <f t="shared" si="23"/>
        <v>590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3540</v>
      </c>
      <c r="N80" s="3">
        <v>590</v>
      </c>
      <c r="O80" s="3">
        <f t="shared" si="24"/>
        <v>50994</v>
      </c>
      <c r="P80" s="3">
        <f t="shared" si="24"/>
        <v>20187</v>
      </c>
      <c r="Q80" s="3">
        <v>0</v>
      </c>
      <c r="R80" s="3">
        <v>0</v>
      </c>
      <c r="S80" s="3">
        <v>50994</v>
      </c>
      <c r="T80" s="3">
        <v>20187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62063</v>
      </c>
    </row>
    <row r="81" spans="1:28" ht="24">
      <c r="A81" s="26">
        <f t="shared" si="25"/>
        <v>51</v>
      </c>
      <c r="B81" s="26">
        <v>1</v>
      </c>
      <c r="C81" s="26">
        <v>179</v>
      </c>
      <c r="D81" s="29" t="s">
        <v>254</v>
      </c>
      <c r="E81" s="3">
        <f t="shared" si="23"/>
        <v>1398</v>
      </c>
      <c r="F81" s="3">
        <f t="shared" si="23"/>
        <v>233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1398</v>
      </c>
      <c r="N81" s="3">
        <v>233</v>
      </c>
      <c r="O81" s="3">
        <f t="shared" si="24"/>
        <v>34471</v>
      </c>
      <c r="P81" s="3">
        <f t="shared" si="24"/>
        <v>13646</v>
      </c>
      <c r="Q81" s="3">
        <v>0</v>
      </c>
      <c r="R81" s="3">
        <v>0</v>
      </c>
      <c r="S81" s="3">
        <v>34471</v>
      </c>
      <c r="T81" s="3">
        <v>13646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30851</v>
      </c>
    </row>
    <row r="82" spans="1:28" ht="36">
      <c r="A82" s="26">
        <f t="shared" si="25"/>
        <v>52</v>
      </c>
      <c r="B82" s="26">
        <v>1</v>
      </c>
      <c r="C82" s="26">
        <v>182</v>
      </c>
      <c r="D82" s="29" t="s">
        <v>255</v>
      </c>
      <c r="E82" s="3">
        <f t="shared" si="23"/>
        <v>0</v>
      </c>
      <c r="F82" s="3">
        <f t="shared" si="23"/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f t="shared" si="24"/>
        <v>0</v>
      </c>
      <c r="P82" s="3">
        <f t="shared" si="24"/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</row>
    <row r="83" spans="1:28" ht="36">
      <c r="A83" s="26">
        <f t="shared" si="25"/>
        <v>53</v>
      </c>
      <c r="B83" s="26">
        <v>1</v>
      </c>
      <c r="C83" s="26">
        <v>183</v>
      </c>
      <c r="D83" s="29" t="s">
        <v>256</v>
      </c>
      <c r="E83" s="3">
        <f t="shared" si="23"/>
        <v>0</v>
      </c>
      <c r="F83" s="3">
        <f t="shared" si="23"/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f t="shared" si="24"/>
        <v>0</v>
      </c>
      <c r="P83" s="3">
        <f t="shared" si="24"/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</row>
    <row r="84" spans="1:28" ht="48">
      <c r="A84" s="26">
        <f t="shared" si="25"/>
        <v>54</v>
      </c>
      <c r="B84" s="26">
        <v>1</v>
      </c>
      <c r="C84" s="26">
        <v>180</v>
      </c>
      <c r="D84" s="29" t="s">
        <v>257</v>
      </c>
      <c r="E84" s="3">
        <f t="shared" si="23"/>
        <v>0</v>
      </c>
      <c r="F84" s="3">
        <f t="shared" si="23"/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f t="shared" si="24"/>
        <v>0</v>
      </c>
      <c r="P84" s="3">
        <f t="shared" si="24"/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</row>
    <row r="85" spans="1:28" ht="36">
      <c r="A85" s="26">
        <f t="shared" si="25"/>
        <v>55</v>
      </c>
      <c r="B85" s="26">
        <v>1</v>
      </c>
      <c r="C85" s="26">
        <v>676</v>
      </c>
      <c r="D85" s="29" t="s">
        <v>258</v>
      </c>
      <c r="E85" s="3">
        <f t="shared" si="23"/>
        <v>0</v>
      </c>
      <c r="F85" s="3">
        <f t="shared" si="23"/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f t="shared" si="24"/>
        <v>0</v>
      </c>
      <c r="P85" s="3">
        <f t="shared" si="24"/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</row>
    <row r="86" spans="1:28">
      <c r="A86" s="26">
        <f t="shared" si="25"/>
        <v>56</v>
      </c>
      <c r="B86" s="26">
        <v>2</v>
      </c>
      <c r="C86" s="26">
        <v>712</v>
      </c>
      <c r="D86" s="29" t="s">
        <v>147</v>
      </c>
      <c r="E86" s="3">
        <f t="shared" si="23"/>
        <v>0</v>
      </c>
      <c r="F86" s="3">
        <f t="shared" si="23"/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f t="shared" si="24"/>
        <v>0</v>
      </c>
      <c r="P86" s="3">
        <f t="shared" si="24"/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</row>
    <row r="87" spans="1:28" ht="24">
      <c r="A87" s="26">
        <f t="shared" si="25"/>
        <v>57</v>
      </c>
      <c r="B87" s="26">
        <v>2</v>
      </c>
      <c r="C87" s="26">
        <v>690</v>
      </c>
      <c r="D87" s="29" t="s">
        <v>44</v>
      </c>
      <c r="E87" s="3">
        <f t="shared" si="23"/>
        <v>0</v>
      </c>
      <c r="F87" s="3">
        <f t="shared" si="23"/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f t="shared" si="24"/>
        <v>0</v>
      </c>
      <c r="P87" s="3">
        <f t="shared" si="24"/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</row>
    <row r="88" spans="1:28">
      <c r="A88" s="26">
        <f t="shared" si="25"/>
        <v>58</v>
      </c>
      <c r="B88" s="26">
        <v>0</v>
      </c>
      <c r="C88" s="26">
        <v>671</v>
      </c>
      <c r="D88" s="29" t="s">
        <v>183</v>
      </c>
      <c r="E88" s="3">
        <f t="shared" si="23"/>
        <v>0</v>
      </c>
      <c r="F88" s="3">
        <f t="shared" si="23"/>
        <v>0</v>
      </c>
      <c r="G88" s="3"/>
      <c r="H88" s="3"/>
      <c r="I88" s="3"/>
      <c r="J88" s="3"/>
      <c r="K88" s="3"/>
      <c r="L88" s="3"/>
      <c r="M88" s="3"/>
      <c r="N88" s="3"/>
      <c r="O88" s="3">
        <f t="shared" si="24"/>
        <v>0</v>
      </c>
      <c r="P88" s="3">
        <f t="shared" si="24"/>
        <v>0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4">
      <c r="A89" s="26">
        <f t="shared" si="25"/>
        <v>59</v>
      </c>
      <c r="B89" s="26">
        <v>0</v>
      </c>
      <c r="C89" s="26">
        <v>709</v>
      </c>
      <c r="D89" s="29" t="s">
        <v>129</v>
      </c>
      <c r="E89" s="3">
        <f t="shared" si="23"/>
        <v>0</v>
      </c>
      <c r="F89" s="3">
        <f t="shared" si="23"/>
        <v>0</v>
      </c>
      <c r="G89" s="3"/>
      <c r="H89" s="3"/>
      <c r="I89" s="3"/>
      <c r="J89" s="3"/>
      <c r="K89" s="3"/>
      <c r="L89" s="3"/>
      <c r="M89" s="3"/>
      <c r="N89" s="3"/>
      <c r="O89" s="3">
        <f t="shared" si="24"/>
        <v>0</v>
      </c>
      <c r="P89" s="3">
        <f t="shared" si="24"/>
        <v>0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>
      <c r="A90" s="26">
        <f t="shared" si="25"/>
        <v>60</v>
      </c>
      <c r="B90" s="26">
        <v>0</v>
      </c>
      <c r="C90" s="26">
        <v>727</v>
      </c>
      <c r="D90" s="29" t="s">
        <v>130</v>
      </c>
      <c r="E90" s="3">
        <f t="shared" si="23"/>
        <v>0</v>
      </c>
      <c r="F90" s="3">
        <f t="shared" si="23"/>
        <v>0</v>
      </c>
      <c r="G90" s="3"/>
      <c r="H90" s="3"/>
      <c r="I90" s="3"/>
      <c r="J90" s="3"/>
      <c r="K90" s="3"/>
      <c r="L90" s="3"/>
      <c r="M90" s="3"/>
      <c r="N90" s="3"/>
      <c r="O90" s="3">
        <f t="shared" si="24"/>
        <v>0</v>
      </c>
      <c r="P90" s="3">
        <f t="shared" si="24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>
      <c r="A91" s="26">
        <f t="shared" si="25"/>
        <v>61</v>
      </c>
      <c r="B91" s="26">
        <v>0</v>
      </c>
      <c r="C91" s="26">
        <v>768</v>
      </c>
      <c r="D91" s="29" t="s">
        <v>131</v>
      </c>
      <c r="E91" s="3">
        <f t="shared" si="23"/>
        <v>0</v>
      </c>
      <c r="F91" s="3">
        <f t="shared" si="23"/>
        <v>0</v>
      </c>
      <c r="G91" s="3"/>
      <c r="H91" s="3"/>
      <c r="I91" s="3"/>
      <c r="J91" s="3"/>
      <c r="K91" s="3"/>
      <c r="L91" s="3"/>
      <c r="M91" s="3"/>
      <c r="N91" s="3"/>
      <c r="O91" s="3">
        <f t="shared" si="24"/>
        <v>0</v>
      </c>
      <c r="P91" s="3">
        <f t="shared" si="24"/>
        <v>0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>
      <c r="A92" s="26">
        <f>A91+1</f>
        <v>62</v>
      </c>
      <c r="B92" s="26">
        <v>1</v>
      </c>
      <c r="C92" s="26">
        <v>779</v>
      </c>
      <c r="D92" s="29" t="s">
        <v>184</v>
      </c>
      <c r="E92" s="3">
        <f>G92+I92+K92+M92</f>
        <v>0</v>
      </c>
      <c r="F92" s="3">
        <f>H92+J92+L92+N92</f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f>Q92+S92</f>
        <v>0</v>
      </c>
      <c r="P92" s="3">
        <f>R92+T92</f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</row>
    <row r="93" spans="1:28">
      <c r="A93" s="26"/>
      <c r="B93" s="26"/>
      <c r="C93" s="26"/>
      <c r="D93" s="29" t="s">
        <v>45</v>
      </c>
      <c r="E93" s="3">
        <f>SUM(E71:E92)</f>
        <v>106332</v>
      </c>
      <c r="F93" s="3">
        <f t="shared" ref="F93:AB93" si="26">SUM(F71:F92)</f>
        <v>91012</v>
      </c>
      <c r="G93" s="3">
        <f t="shared" si="26"/>
        <v>86626</v>
      </c>
      <c r="H93" s="3">
        <f t="shared" si="26"/>
        <v>86626</v>
      </c>
      <c r="I93" s="3">
        <f t="shared" si="26"/>
        <v>1139</v>
      </c>
      <c r="J93" s="3">
        <f t="shared" si="26"/>
        <v>1139</v>
      </c>
      <c r="K93" s="3">
        <f t="shared" si="26"/>
        <v>183</v>
      </c>
      <c r="L93" s="3">
        <f t="shared" si="26"/>
        <v>183</v>
      </c>
      <c r="M93" s="3">
        <f t="shared" si="26"/>
        <v>18384</v>
      </c>
      <c r="N93" s="3">
        <f t="shared" si="26"/>
        <v>3064</v>
      </c>
      <c r="O93" s="3">
        <f t="shared" si="26"/>
        <v>253741</v>
      </c>
      <c r="P93" s="3">
        <f t="shared" si="26"/>
        <v>116773</v>
      </c>
      <c r="Q93" s="3">
        <f t="shared" si="26"/>
        <v>27022</v>
      </c>
      <c r="R93" s="3">
        <f t="shared" si="26"/>
        <v>27022</v>
      </c>
      <c r="S93" s="3">
        <f t="shared" si="26"/>
        <v>226719</v>
      </c>
      <c r="T93" s="3">
        <f t="shared" si="26"/>
        <v>89751</v>
      </c>
      <c r="U93" s="3">
        <f t="shared" si="26"/>
        <v>17360</v>
      </c>
      <c r="V93" s="3">
        <f t="shared" si="26"/>
        <v>7685</v>
      </c>
      <c r="W93" s="3">
        <f t="shared" si="26"/>
        <v>0</v>
      </c>
      <c r="X93" s="3">
        <f t="shared" si="26"/>
        <v>0</v>
      </c>
      <c r="Y93" s="3">
        <f t="shared" si="26"/>
        <v>5000</v>
      </c>
      <c r="Z93" s="3">
        <f t="shared" si="26"/>
        <v>5519</v>
      </c>
      <c r="AA93" s="3">
        <f t="shared" si="26"/>
        <v>0</v>
      </c>
      <c r="AB93" s="3">
        <f t="shared" si="26"/>
        <v>1078560</v>
      </c>
    </row>
    <row r="94" spans="1:28">
      <c r="A94" s="26"/>
      <c r="B94" s="26"/>
      <c r="C94" s="26"/>
      <c r="D94" s="29" t="s">
        <v>46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>
      <c r="A95" s="26">
        <f>A92+1</f>
        <v>63</v>
      </c>
      <c r="B95" s="26">
        <v>1</v>
      </c>
      <c r="C95" s="26">
        <v>186</v>
      </c>
      <c r="D95" s="29" t="s">
        <v>259</v>
      </c>
      <c r="E95" s="3">
        <f t="shared" ref="E95:F101" si="27">G95+I95+K95+M95</f>
        <v>5522</v>
      </c>
      <c r="F95" s="3">
        <f t="shared" si="27"/>
        <v>5522</v>
      </c>
      <c r="G95" s="3">
        <v>5515</v>
      </c>
      <c r="H95" s="3">
        <v>5515</v>
      </c>
      <c r="I95" s="3">
        <v>0</v>
      </c>
      <c r="J95" s="3">
        <v>0</v>
      </c>
      <c r="K95" s="3">
        <v>7</v>
      </c>
      <c r="L95" s="3">
        <v>7</v>
      </c>
      <c r="M95" s="3">
        <v>0</v>
      </c>
      <c r="N95" s="3">
        <v>0</v>
      </c>
      <c r="O95" s="3">
        <f t="shared" ref="O95:P101" si="28">Q95+S95</f>
        <v>5078</v>
      </c>
      <c r="P95" s="3">
        <f t="shared" si="28"/>
        <v>2989</v>
      </c>
      <c r="Q95" s="3">
        <v>1697</v>
      </c>
      <c r="R95" s="3">
        <v>1697</v>
      </c>
      <c r="S95" s="3">
        <v>3381</v>
      </c>
      <c r="T95" s="3">
        <v>1292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44928</v>
      </c>
    </row>
    <row r="96" spans="1:28" ht="24">
      <c r="A96" s="26">
        <f t="shared" ref="A96:A101" si="29">A95+1</f>
        <v>64</v>
      </c>
      <c r="B96" s="26">
        <v>3</v>
      </c>
      <c r="C96" s="26">
        <v>187</v>
      </c>
      <c r="D96" s="29" t="s">
        <v>260</v>
      </c>
      <c r="E96" s="3">
        <f t="shared" si="27"/>
        <v>26748</v>
      </c>
      <c r="F96" s="3">
        <f t="shared" si="27"/>
        <v>26748</v>
      </c>
      <c r="G96" s="3">
        <v>26563</v>
      </c>
      <c r="H96" s="3">
        <v>26563</v>
      </c>
      <c r="I96" s="3">
        <v>130</v>
      </c>
      <c r="J96" s="3">
        <v>130</v>
      </c>
      <c r="K96" s="3">
        <v>55</v>
      </c>
      <c r="L96" s="3">
        <v>55</v>
      </c>
      <c r="M96" s="3">
        <v>0</v>
      </c>
      <c r="N96" s="3">
        <v>0</v>
      </c>
      <c r="O96" s="3">
        <f t="shared" si="28"/>
        <v>27333</v>
      </c>
      <c r="P96" s="3">
        <f t="shared" si="28"/>
        <v>14249</v>
      </c>
      <c r="Q96" s="3">
        <v>8373</v>
      </c>
      <c r="R96" s="3">
        <v>8373</v>
      </c>
      <c r="S96" s="3">
        <v>18960</v>
      </c>
      <c r="T96" s="3">
        <v>5876</v>
      </c>
      <c r="U96" s="3">
        <v>1322</v>
      </c>
      <c r="V96" s="3">
        <v>10537</v>
      </c>
      <c r="W96" s="3">
        <v>0</v>
      </c>
      <c r="X96" s="3">
        <v>0</v>
      </c>
      <c r="Y96" s="3">
        <v>1500</v>
      </c>
      <c r="Z96" s="3">
        <v>1800</v>
      </c>
      <c r="AA96" s="3">
        <v>0</v>
      </c>
      <c r="AB96" s="3">
        <v>169635</v>
      </c>
    </row>
    <row r="97" spans="1:28" ht="24">
      <c r="A97" s="26">
        <f t="shared" si="29"/>
        <v>65</v>
      </c>
      <c r="B97" s="26">
        <v>3</v>
      </c>
      <c r="C97" s="26">
        <v>188</v>
      </c>
      <c r="D97" s="29" t="s">
        <v>261</v>
      </c>
      <c r="E97" s="3">
        <f t="shared" si="27"/>
        <v>2942</v>
      </c>
      <c r="F97" s="3">
        <f t="shared" si="27"/>
        <v>2942</v>
      </c>
      <c r="G97" s="3">
        <v>2895</v>
      </c>
      <c r="H97" s="3">
        <v>2895</v>
      </c>
      <c r="I97" s="3">
        <v>36</v>
      </c>
      <c r="J97" s="3">
        <v>36</v>
      </c>
      <c r="K97" s="3">
        <f>10+1</f>
        <v>11</v>
      </c>
      <c r="L97" s="3">
        <f>10+1</f>
        <v>11</v>
      </c>
      <c r="M97" s="3">
        <v>0</v>
      </c>
      <c r="N97" s="3">
        <v>0</v>
      </c>
      <c r="O97" s="3">
        <f t="shared" si="28"/>
        <v>3784</v>
      </c>
      <c r="P97" s="3">
        <f t="shared" si="28"/>
        <v>1845</v>
      </c>
      <c r="Q97" s="3">
        <v>901</v>
      </c>
      <c r="R97" s="3">
        <v>901</v>
      </c>
      <c r="S97" s="3">
        <v>2883</v>
      </c>
      <c r="T97" s="3">
        <v>944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10050</v>
      </c>
    </row>
    <row r="98" spans="1:28" ht="24">
      <c r="A98" s="26">
        <f t="shared" si="29"/>
        <v>66</v>
      </c>
      <c r="B98" s="26">
        <v>2</v>
      </c>
      <c r="C98" s="26">
        <v>452</v>
      </c>
      <c r="D98" s="29" t="s">
        <v>262</v>
      </c>
      <c r="E98" s="3">
        <f t="shared" si="27"/>
        <v>4298</v>
      </c>
      <c r="F98" s="3">
        <f t="shared" si="27"/>
        <v>1293</v>
      </c>
      <c r="G98" s="3">
        <v>660</v>
      </c>
      <c r="H98" s="3">
        <v>660</v>
      </c>
      <c r="I98" s="3">
        <v>0</v>
      </c>
      <c r="J98" s="3">
        <v>0</v>
      </c>
      <c r="K98" s="3">
        <v>32</v>
      </c>
      <c r="L98" s="3">
        <v>32</v>
      </c>
      <c r="M98" s="3">
        <v>3606</v>
      </c>
      <c r="N98" s="3">
        <v>601</v>
      </c>
      <c r="O98" s="3">
        <f t="shared" si="28"/>
        <v>61410</v>
      </c>
      <c r="P98" s="3">
        <f t="shared" si="28"/>
        <v>26284</v>
      </c>
      <c r="Q98" s="3">
        <v>126</v>
      </c>
      <c r="R98" s="3">
        <v>126</v>
      </c>
      <c r="S98" s="3">
        <v>61284</v>
      </c>
      <c r="T98" s="3">
        <v>26158</v>
      </c>
      <c r="U98" s="3">
        <v>2878</v>
      </c>
      <c r="V98" s="3">
        <v>2663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84750</v>
      </c>
    </row>
    <row r="99" spans="1:28">
      <c r="A99" s="26">
        <f t="shared" si="29"/>
        <v>67</v>
      </c>
      <c r="B99" s="26">
        <v>1</v>
      </c>
      <c r="C99" s="26">
        <v>451</v>
      </c>
      <c r="D99" s="29" t="s">
        <v>263</v>
      </c>
      <c r="E99" s="3">
        <f t="shared" si="27"/>
        <v>0</v>
      </c>
      <c r="F99" s="3">
        <f t="shared" si="27"/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f t="shared" si="28"/>
        <v>0</v>
      </c>
      <c r="P99" s="3">
        <f t="shared" si="28"/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</row>
    <row r="100" spans="1:28">
      <c r="A100" s="26">
        <f t="shared" si="29"/>
        <v>68</v>
      </c>
      <c r="B100" s="26">
        <v>1</v>
      </c>
      <c r="C100" s="26">
        <v>193</v>
      </c>
      <c r="D100" s="29" t="s">
        <v>264</v>
      </c>
      <c r="E100" s="3">
        <f t="shared" si="27"/>
        <v>0</v>
      </c>
      <c r="F100" s="3">
        <f t="shared" si="27"/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f t="shared" si="28"/>
        <v>0</v>
      </c>
      <c r="P100" s="3">
        <f t="shared" si="28"/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1:28" ht="24">
      <c r="A101" s="26">
        <f t="shared" si="29"/>
        <v>69</v>
      </c>
      <c r="B101" s="26">
        <v>1</v>
      </c>
      <c r="C101" s="26">
        <v>433</v>
      </c>
      <c r="D101" s="29" t="s">
        <v>148</v>
      </c>
      <c r="E101" s="3">
        <f t="shared" si="27"/>
        <v>0</v>
      </c>
      <c r="F101" s="3">
        <f t="shared" si="27"/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f t="shared" si="28"/>
        <v>0</v>
      </c>
      <c r="P101" s="3">
        <f t="shared" si="28"/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</row>
    <row r="102" spans="1:28">
      <c r="A102" s="26"/>
      <c r="B102" s="26"/>
      <c r="C102" s="26"/>
      <c r="D102" s="29" t="s">
        <v>47</v>
      </c>
      <c r="E102" s="3">
        <f>SUM(E95:E101)</f>
        <v>39510</v>
      </c>
      <c r="F102" s="3">
        <f t="shared" ref="F102:AB102" si="30">SUM(F95:F101)</f>
        <v>36505</v>
      </c>
      <c r="G102" s="3">
        <f t="shared" si="30"/>
        <v>35633</v>
      </c>
      <c r="H102" s="3">
        <f t="shared" si="30"/>
        <v>35633</v>
      </c>
      <c r="I102" s="3">
        <f t="shared" si="30"/>
        <v>166</v>
      </c>
      <c r="J102" s="3">
        <f t="shared" si="30"/>
        <v>166</v>
      </c>
      <c r="K102" s="3">
        <f t="shared" si="30"/>
        <v>105</v>
      </c>
      <c r="L102" s="3">
        <f t="shared" si="30"/>
        <v>105</v>
      </c>
      <c r="M102" s="3">
        <f t="shared" si="30"/>
        <v>3606</v>
      </c>
      <c r="N102" s="3">
        <f t="shared" si="30"/>
        <v>601</v>
      </c>
      <c r="O102" s="3">
        <f t="shared" si="30"/>
        <v>97605</v>
      </c>
      <c r="P102" s="3">
        <f t="shared" si="30"/>
        <v>45367</v>
      </c>
      <c r="Q102" s="3">
        <f t="shared" si="30"/>
        <v>11097</v>
      </c>
      <c r="R102" s="3">
        <f t="shared" si="30"/>
        <v>11097</v>
      </c>
      <c r="S102" s="3">
        <f t="shared" si="30"/>
        <v>86508</v>
      </c>
      <c r="T102" s="3">
        <f t="shared" si="30"/>
        <v>34270</v>
      </c>
      <c r="U102" s="3">
        <f t="shared" si="30"/>
        <v>4200</v>
      </c>
      <c r="V102" s="3">
        <f t="shared" si="30"/>
        <v>13200</v>
      </c>
      <c r="W102" s="3">
        <f t="shared" si="30"/>
        <v>0</v>
      </c>
      <c r="X102" s="3">
        <f t="shared" si="30"/>
        <v>0</v>
      </c>
      <c r="Y102" s="3">
        <f t="shared" si="30"/>
        <v>1500</v>
      </c>
      <c r="Z102" s="3">
        <f t="shared" si="30"/>
        <v>1800</v>
      </c>
      <c r="AA102" s="3">
        <f t="shared" si="30"/>
        <v>0</v>
      </c>
      <c r="AB102" s="3">
        <f t="shared" si="30"/>
        <v>309363</v>
      </c>
    </row>
    <row r="103" spans="1:28">
      <c r="A103" s="26"/>
      <c r="B103" s="26"/>
      <c r="C103" s="26"/>
      <c r="D103" s="29" t="s">
        <v>48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4">
      <c r="A104" s="26">
        <f>A101+1</f>
        <v>70</v>
      </c>
      <c r="B104" s="26">
        <v>2</v>
      </c>
      <c r="C104" s="26">
        <v>453</v>
      </c>
      <c r="D104" s="29" t="s">
        <v>149</v>
      </c>
      <c r="E104" s="3">
        <f>G104+I104+K104+M104</f>
        <v>19464</v>
      </c>
      <c r="F104" s="3">
        <f>H104+J104+L104+N104</f>
        <v>18164</v>
      </c>
      <c r="G104" s="3">
        <v>17840</v>
      </c>
      <c r="H104" s="3">
        <v>17840</v>
      </c>
      <c r="I104" s="3">
        <v>0</v>
      </c>
      <c r="J104" s="3">
        <v>0</v>
      </c>
      <c r="K104" s="3">
        <v>64</v>
      </c>
      <c r="L104" s="3">
        <v>64</v>
      </c>
      <c r="M104" s="3">
        <v>1560</v>
      </c>
      <c r="N104" s="3">
        <v>260</v>
      </c>
      <c r="O104" s="3">
        <f>Q104+S104</f>
        <v>47885</v>
      </c>
      <c r="P104" s="3">
        <f>R104+T104</f>
        <v>19871</v>
      </c>
      <c r="Q104" s="3">
        <v>5555</v>
      </c>
      <c r="R104" s="3">
        <v>5555</v>
      </c>
      <c r="S104" s="3">
        <v>42330</v>
      </c>
      <c r="T104" s="3">
        <v>14316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48440</v>
      </c>
    </row>
    <row r="105" spans="1:28">
      <c r="A105" s="26"/>
      <c r="B105" s="26"/>
      <c r="C105" s="26"/>
      <c r="D105" s="29" t="s">
        <v>49</v>
      </c>
      <c r="E105" s="3">
        <f>SUM(E104)</f>
        <v>19464</v>
      </c>
      <c r="F105" s="3">
        <f t="shared" ref="F105:AB105" si="31">SUM(F104)</f>
        <v>18164</v>
      </c>
      <c r="G105" s="3">
        <f t="shared" si="31"/>
        <v>17840</v>
      </c>
      <c r="H105" s="3">
        <f t="shared" si="31"/>
        <v>17840</v>
      </c>
      <c r="I105" s="3">
        <f t="shared" si="31"/>
        <v>0</v>
      </c>
      <c r="J105" s="3">
        <f t="shared" si="31"/>
        <v>0</v>
      </c>
      <c r="K105" s="3">
        <f t="shared" si="31"/>
        <v>64</v>
      </c>
      <c r="L105" s="3">
        <f t="shared" si="31"/>
        <v>64</v>
      </c>
      <c r="M105" s="3">
        <f t="shared" si="31"/>
        <v>1560</v>
      </c>
      <c r="N105" s="3">
        <f t="shared" si="31"/>
        <v>260</v>
      </c>
      <c r="O105" s="3">
        <f t="shared" si="31"/>
        <v>47885</v>
      </c>
      <c r="P105" s="3">
        <f t="shared" si="31"/>
        <v>19871</v>
      </c>
      <c r="Q105" s="3">
        <f t="shared" si="31"/>
        <v>5555</v>
      </c>
      <c r="R105" s="3">
        <f t="shared" si="31"/>
        <v>5555</v>
      </c>
      <c r="S105" s="3">
        <f t="shared" si="31"/>
        <v>42330</v>
      </c>
      <c r="T105" s="3">
        <f t="shared" si="31"/>
        <v>14316</v>
      </c>
      <c r="U105" s="3">
        <f t="shared" si="31"/>
        <v>0</v>
      </c>
      <c r="V105" s="3">
        <f t="shared" si="31"/>
        <v>0</v>
      </c>
      <c r="W105" s="3">
        <f t="shared" si="31"/>
        <v>0</v>
      </c>
      <c r="X105" s="3">
        <f t="shared" si="31"/>
        <v>0</v>
      </c>
      <c r="Y105" s="3">
        <f t="shared" si="31"/>
        <v>0</v>
      </c>
      <c r="Z105" s="3">
        <f t="shared" si="31"/>
        <v>0</v>
      </c>
      <c r="AA105" s="3">
        <f t="shared" si="31"/>
        <v>0</v>
      </c>
      <c r="AB105" s="3">
        <f t="shared" si="31"/>
        <v>48440</v>
      </c>
    </row>
    <row r="106" spans="1:28">
      <c r="A106" s="26"/>
      <c r="B106" s="26"/>
      <c r="C106" s="26"/>
      <c r="D106" s="29" t="s">
        <v>50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4">
      <c r="A107" s="26">
        <f>A104+1</f>
        <v>71</v>
      </c>
      <c r="B107" s="26">
        <v>1</v>
      </c>
      <c r="C107" s="26">
        <v>218</v>
      </c>
      <c r="D107" s="29" t="s">
        <v>265</v>
      </c>
      <c r="E107" s="3">
        <f>G107+I107+K107+M107</f>
        <v>5133</v>
      </c>
      <c r="F107" s="3">
        <f>H107+J107+L107+N107</f>
        <v>5133</v>
      </c>
      <c r="G107" s="3">
        <v>5066</v>
      </c>
      <c r="H107" s="3">
        <v>5066</v>
      </c>
      <c r="I107" s="3">
        <v>0</v>
      </c>
      <c r="J107" s="3">
        <v>0</v>
      </c>
      <c r="K107" s="3">
        <v>67</v>
      </c>
      <c r="L107" s="3">
        <v>67</v>
      </c>
      <c r="M107" s="3">
        <v>0</v>
      </c>
      <c r="N107" s="3">
        <v>0</v>
      </c>
      <c r="O107" s="3">
        <f>Q107+S107</f>
        <v>15387</v>
      </c>
      <c r="P107" s="3">
        <f>R107+T107</f>
        <v>7033</v>
      </c>
      <c r="Q107" s="3">
        <v>1559</v>
      </c>
      <c r="R107" s="3">
        <v>1559</v>
      </c>
      <c r="S107" s="3">
        <v>13828</v>
      </c>
      <c r="T107" s="3">
        <v>5474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19758</v>
      </c>
    </row>
    <row r="108" spans="1:28">
      <c r="A108" s="26"/>
      <c r="B108" s="26"/>
      <c r="C108" s="26"/>
      <c r="D108" s="29" t="s">
        <v>51</v>
      </c>
      <c r="E108" s="3">
        <f>SUM(E107)</f>
        <v>5133</v>
      </c>
      <c r="F108" s="3">
        <f t="shared" ref="F108:AB108" si="32">SUM(F107)</f>
        <v>5133</v>
      </c>
      <c r="G108" s="3">
        <f t="shared" si="32"/>
        <v>5066</v>
      </c>
      <c r="H108" s="3">
        <f t="shared" si="32"/>
        <v>5066</v>
      </c>
      <c r="I108" s="3">
        <f t="shared" si="32"/>
        <v>0</v>
      </c>
      <c r="J108" s="3">
        <f t="shared" si="32"/>
        <v>0</v>
      </c>
      <c r="K108" s="3">
        <f t="shared" si="32"/>
        <v>67</v>
      </c>
      <c r="L108" s="3">
        <f t="shared" si="32"/>
        <v>67</v>
      </c>
      <c r="M108" s="3">
        <f t="shared" si="32"/>
        <v>0</v>
      </c>
      <c r="N108" s="3">
        <f t="shared" si="32"/>
        <v>0</v>
      </c>
      <c r="O108" s="3">
        <f t="shared" si="32"/>
        <v>15387</v>
      </c>
      <c r="P108" s="3">
        <f t="shared" si="32"/>
        <v>7033</v>
      </c>
      <c r="Q108" s="3">
        <f t="shared" si="32"/>
        <v>1559</v>
      </c>
      <c r="R108" s="3">
        <f t="shared" si="32"/>
        <v>1559</v>
      </c>
      <c r="S108" s="3">
        <f t="shared" si="32"/>
        <v>13828</v>
      </c>
      <c r="T108" s="3">
        <f t="shared" si="32"/>
        <v>5474</v>
      </c>
      <c r="U108" s="3">
        <f t="shared" si="32"/>
        <v>0</v>
      </c>
      <c r="V108" s="3">
        <f t="shared" si="32"/>
        <v>0</v>
      </c>
      <c r="W108" s="3">
        <f t="shared" si="32"/>
        <v>0</v>
      </c>
      <c r="X108" s="3">
        <f t="shared" si="32"/>
        <v>0</v>
      </c>
      <c r="Y108" s="3">
        <f t="shared" si="32"/>
        <v>0</v>
      </c>
      <c r="Z108" s="3">
        <f t="shared" si="32"/>
        <v>0</v>
      </c>
      <c r="AA108" s="3">
        <f t="shared" si="32"/>
        <v>0</v>
      </c>
      <c r="AB108" s="3">
        <f t="shared" si="32"/>
        <v>19758</v>
      </c>
    </row>
    <row r="109" spans="1:28">
      <c r="A109" s="26"/>
      <c r="B109" s="26"/>
      <c r="C109" s="26"/>
      <c r="D109" s="29" t="s">
        <v>52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4">
      <c r="A110" s="26">
        <f>A107+1</f>
        <v>72</v>
      </c>
      <c r="B110" s="26">
        <v>2</v>
      </c>
      <c r="C110" s="26">
        <v>404</v>
      </c>
      <c r="D110" s="29" t="s">
        <v>266</v>
      </c>
      <c r="E110" s="3">
        <f>G110+I110+K110+M110</f>
        <v>19695</v>
      </c>
      <c r="F110" s="3">
        <f>H110+J110+L110+N110</f>
        <v>16285</v>
      </c>
      <c r="G110" s="3">
        <v>15453</v>
      </c>
      <c r="H110" s="3">
        <v>15453</v>
      </c>
      <c r="I110" s="3">
        <v>112</v>
      </c>
      <c r="J110" s="3">
        <v>112</v>
      </c>
      <c r="K110" s="3">
        <v>38</v>
      </c>
      <c r="L110" s="3">
        <v>38</v>
      </c>
      <c r="M110" s="3">
        <v>4092</v>
      </c>
      <c r="N110" s="3">
        <v>682</v>
      </c>
      <c r="O110" s="3">
        <f>Q110+S110</f>
        <v>41980</v>
      </c>
      <c r="P110" s="3">
        <f>R110+T110</f>
        <v>19546</v>
      </c>
      <c r="Q110" s="3">
        <v>4846</v>
      </c>
      <c r="R110" s="3">
        <v>4846</v>
      </c>
      <c r="S110" s="3">
        <v>37134</v>
      </c>
      <c r="T110" s="3">
        <v>14700</v>
      </c>
      <c r="U110" s="3">
        <v>0</v>
      </c>
      <c r="V110" s="3">
        <v>0</v>
      </c>
      <c r="W110" s="3">
        <v>0</v>
      </c>
      <c r="X110" s="3">
        <v>0</v>
      </c>
      <c r="Y110" s="3">
        <v>686</v>
      </c>
      <c r="Z110" s="3">
        <v>605</v>
      </c>
      <c r="AA110" s="3">
        <v>0</v>
      </c>
      <c r="AB110" s="3">
        <v>131250</v>
      </c>
    </row>
    <row r="111" spans="1:28">
      <c r="A111" s="26">
        <f>A110+1</f>
        <v>73</v>
      </c>
      <c r="B111" s="26">
        <v>1</v>
      </c>
      <c r="C111" s="26">
        <v>530</v>
      </c>
      <c r="D111" s="29" t="s">
        <v>267</v>
      </c>
      <c r="E111" s="3">
        <f>G111+I111+K111+M111</f>
        <v>0</v>
      </c>
      <c r="F111" s="3">
        <f>H111+J111+L111+N111</f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f>Q111+S111</f>
        <v>0</v>
      </c>
      <c r="P111" s="3">
        <f>R111+T111</f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>
      <c r="A112" s="26"/>
      <c r="B112" s="26"/>
      <c r="C112" s="26"/>
      <c r="D112" s="29" t="s">
        <v>53</v>
      </c>
      <c r="E112" s="3">
        <f>SUM(E110:E111)</f>
        <v>19695</v>
      </c>
      <c r="F112" s="3">
        <f t="shared" ref="F112:AB112" si="33">SUM(F110:F111)</f>
        <v>16285</v>
      </c>
      <c r="G112" s="3">
        <f t="shared" si="33"/>
        <v>15453</v>
      </c>
      <c r="H112" s="3">
        <f t="shared" si="33"/>
        <v>15453</v>
      </c>
      <c r="I112" s="3">
        <f t="shared" si="33"/>
        <v>112</v>
      </c>
      <c r="J112" s="3">
        <f t="shared" si="33"/>
        <v>112</v>
      </c>
      <c r="K112" s="3">
        <f t="shared" si="33"/>
        <v>38</v>
      </c>
      <c r="L112" s="3">
        <f t="shared" si="33"/>
        <v>38</v>
      </c>
      <c r="M112" s="3">
        <f t="shared" si="33"/>
        <v>4092</v>
      </c>
      <c r="N112" s="3">
        <f t="shared" si="33"/>
        <v>682</v>
      </c>
      <c r="O112" s="3">
        <f t="shared" si="33"/>
        <v>41980</v>
      </c>
      <c r="P112" s="3">
        <f t="shared" si="33"/>
        <v>19546</v>
      </c>
      <c r="Q112" s="3">
        <f t="shared" si="33"/>
        <v>4846</v>
      </c>
      <c r="R112" s="3">
        <f t="shared" si="33"/>
        <v>4846</v>
      </c>
      <c r="S112" s="3">
        <f t="shared" si="33"/>
        <v>37134</v>
      </c>
      <c r="T112" s="3">
        <f t="shared" si="33"/>
        <v>14700</v>
      </c>
      <c r="U112" s="3">
        <f t="shared" si="33"/>
        <v>0</v>
      </c>
      <c r="V112" s="3">
        <f t="shared" si="33"/>
        <v>0</v>
      </c>
      <c r="W112" s="3">
        <f t="shared" si="33"/>
        <v>0</v>
      </c>
      <c r="X112" s="3">
        <f t="shared" si="33"/>
        <v>0</v>
      </c>
      <c r="Y112" s="3">
        <f t="shared" si="33"/>
        <v>686</v>
      </c>
      <c r="Z112" s="3">
        <f t="shared" si="33"/>
        <v>605</v>
      </c>
      <c r="AA112" s="3">
        <f t="shared" si="33"/>
        <v>0</v>
      </c>
      <c r="AB112" s="3">
        <f t="shared" si="33"/>
        <v>131250</v>
      </c>
    </row>
    <row r="113" spans="1:28">
      <c r="A113" s="26"/>
      <c r="B113" s="26"/>
      <c r="C113" s="26"/>
      <c r="D113" s="29" t="s">
        <v>54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4">
      <c r="A114" s="26">
        <f>A111+1</f>
        <v>74</v>
      </c>
      <c r="B114" s="26">
        <v>2</v>
      </c>
      <c r="C114" s="26">
        <v>444</v>
      </c>
      <c r="D114" s="29" t="s">
        <v>150</v>
      </c>
      <c r="E114" s="3">
        <f>G114+I114+K114+M114</f>
        <v>10793</v>
      </c>
      <c r="F114" s="3">
        <f>H114+J114+L114+N114</f>
        <v>10193</v>
      </c>
      <c r="G114" s="3">
        <v>10018</v>
      </c>
      <c r="H114" s="3">
        <v>10018</v>
      </c>
      <c r="I114" s="3">
        <v>1</v>
      </c>
      <c r="J114" s="3">
        <v>1</v>
      </c>
      <c r="K114" s="3">
        <f>53+1</f>
        <v>54</v>
      </c>
      <c r="L114" s="3">
        <f>53+1</f>
        <v>54</v>
      </c>
      <c r="M114" s="3">
        <v>720</v>
      </c>
      <c r="N114" s="3">
        <v>120</v>
      </c>
      <c r="O114" s="3">
        <f>Q114+S114</f>
        <v>27455</v>
      </c>
      <c r="P114" s="3">
        <f>R114+T114</f>
        <v>11800</v>
      </c>
      <c r="Q114" s="3">
        <v>3095</v>
      </c>
      <c r="R114" s="3">
        <v>3095</v>
      </c>
      <c r="S114" s="3">
        <v>24360</v>
      </c>
      <c r="T114" s="3">
        <v>8705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5042</v>
      </c>
    </row>
    <row r="115" spans="1:28">
      <c r="A115" s="26">
        <f>A114+1</f>
        <v>75</v>
      </c>
      <c r="B115" s="26">
        <v>2</v>
      </c>
      <c r="C115" s="26">
        <v>728</v>
      </c>
      <c r="D115" s="29" t="s">
        <v>151</v>
      </c>
      <c r="E115" s="3">
        <f>G115+I115+K115+M115</f>
        <v>0</v>
      </c>
      <c r="F115" s="3">
        <f>H115+J115+L115+N115</f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f>Q115+S115</f>
        <v>0</v>
      </c>
      <c r="P115" s="3">
        <f>R115+T115</f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1000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</row>
    <row r="116" spans="1:28">
      <c r="A116" s="26"/>
      <c r="B116" s="26"/>
      <c r="C116" s="26"/>
      <c r="D116" s="29" t="s">
        <v>55</v>
      </c>
      <c r="E116" s="3">
        <f>SUM(E114:E115)</f>
        <v>10793</v>
      </c>
      <c r="F116" s="3">
        <f t="shared" ref="F116:AB116" si="34">SUM(F114:F115)</f>
        <v>10193</v>
      </c>
      <c r="G116" s="3">
        <f t="shared" si="34"/>
        <v>10018</v>
      </c>
      <c r="H116" s="3">
        <f t="shared" si="34"/>
        <v>10018</v>
      </c>
      <c r="I116" s="3">
        <f t="shared" si="34"/>
        <v>1</v>
      </c>
      <c r="J116" s="3">
        <f t="shared" si="34"/>
        <v>1</v>
      </c>
      <c r="K116" s="3">
        <f t="shared" si="34"/>
        <v>54</v>
      </c>
      <c r="L116" s="3">
        <f t="shared" si="34"/>
        <v>54</v>
      </c>
      <c r="M116" s="3">
        <f t="shared" si="34"/>
        <v>720</v>
      </c>
      <c r="N116" s="3">
        <f t="shared" si="34"/>
        <v>120</v>
      </c>
      <c r="O116" s="3">
        <f t="shared" si="34"/>
        <v>27455</v>
      </c>
      <c r="P116" s="3">
        <f t="shared" si="34"/>
        <v>11800</v>
      </c>
      <c r="Q116" s="3">
        <f t="shared" si="34"/>
        <v>3095</v>
      </c>
      <c r="R116" s="3">
        <f t="shared" si="34"/>
        <v>3095</v>
      </c>
      <c r="S116" s="3">
        <f t="shared" si="34"/>
        <v>24360</v>
      </c>
      <c r="T116" s="3">
        <f t="shared" si="34"/>
        <v>8705</v>
      </c>
      <c r="U116" s="3">
        <f t="shared" si="34"/>
        <v>0</v>
      </c>
      <c r="V116" s="3">
        <f t="shared" si="34"/>
        <v>0</v>
      </c>
      <c r="W116" s="3">
        <f t="shared" si="34"/>
        <v>1000</v>
      </c>
      <c r="X116" s="3">
        <f t="shared" si="34"/>
        <v>0</v>
      </c>
      <c r="Y116" s="3">
        <f t="shared" si="34"/>
        <v>0</v>
      </c>
      <c r="Z116" s="3">
        <f t="shared" si="34"/>
        <v>0</v>
      </c>
      <c r="AA116" s="3">
        <f t="shared" si="34"/>
        <v>0</v>
      </c>
      <c r="AB116" s="3">
        <f t="shared" si="34"/>
        <v>5042</v>
      </c>
    </row>
    <row r="117" spans="1:28">
      <c r="A117" s="26"/>
      <c r="B117" s="26"/>
      <c r="C117" s="26"/>
      <c r="D117" s="29" t="s">
        <v>56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4">
      <c r="A118" s="26">
        <f>A115+1</f>
        <v>76</v>
      </c>
      <c r="B118" s="26">
        <v>2</v>
      </c>
      <c r="C118" s="26">
        <v>445</v>
      </c>
      <c r="D118" s="29" t="s">
        <v>152</v>
      </c>
      <c r="E118" s="3">
        <f>G118+I118+K118+M118</f>
        <v>6297</v>
      </c>
      <c r="F118" s="3">
        <f>H118+J118+L118+N118</f>
        <v>6297</v>
      </c>
      <c r="G118" s="3">
        <v>6231</v>
      </c>
      <c r="H118" s="3">
        <v>6231</v>
      </c>
      <c r="I118" s="3">
        <v>57</v>
      </c>
      <c r="J118" s="3">
        <v>57</v>
      </c>
      <c r="K118" s="3">
        <v>9</v>
      </c>
      <c r="L118" s="3">
        <v>9</v>
      </c>
      <c r="M118" s="3">
        <v>0</v>
      </c>
      <c r="N118" s="3">
        <v>0</v>
      </c>
      <c r="O118" s="3">
        <f>Q118+S118</f>
        <v>17581</v>
      </c>
      <c r="P118" s="3">
        <f>R118+T118</f>
        <v>6674</v>
      </c>
      <c r="Q118" s="3">
        <v>1943</v>
      </c>
      <c r="R118" s="3">
        <v>1943</v>
      </c>
      <c r="S118" s="3">
        <v>15638</v>
      </c>
      <c r="T118" s="3">
        <v>4731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18144</v>
      </c>
    </row>
    <row r="119" spans="1:28">
      <c r="A119" s="26"/>
      <c r="B119" s="26"/>
      <c r="C119" s="26"/>
      <c r="D119" s="29" t="s">
        <v>57</v>
      </c>
      <c r="E119" s="3">
        <f>SUM(E118)</f>
        <v>6297</v>
      </c>
      <c r="F119" s="3">
        <f t="shared" ref="F119:AB119" si="35">SUM(F118)</f>
        <v>6297</v>
      </c>
      <c r="G119" s="3">
        <f t="shared" si="35"/>
        <v>6231</v>
      </c>
      <c r="H119" s="3">
        <f t="shared" si="35"/>
        <v>6231</v>
      </c>
      <c r="I119" s="3">
        <f t="shared" si="35"/>
        <v>57</v>
      </c>
      <c r="J119" s="3">
        <f t="shared" si="35"/>
        <v>57</v>
      </c>
      <c r="K119" s="3">
        <f t="shared" si="35"/>
        <v>9</v>
      </c>
      <c r="L119" s="3">
        <f t="shared" si="35"/>
        <v>9</v>
      </c>
      <c r="M119" s="3">
        <f t="shared" si="35"/>
        <v>0</v>
      </c>
      <c r="N119" s="3">
        <f t="shared" si="35"/>
        <v>0</v>
      </c>
      <c r="O119" s="3">
        <f t="shared" si="35"/>
        <v>17581</v>
      </c>
      <c r="P119" s="3">
        <f t="shared" si="35"/>
        <v>6674</v>
      </c>
      <c r="Q119" s="3">
        <f t="shared" si="35"/>
        <v>1943</v>
      </c>
      <c r="R119" s="3">
        <f t="shared" si="35"/>
        <v>1943</v>
      </c>
      <c r="S119" s="3">
        <f t="shared" si="35"/>
        <v>15638</v>
      </c>
      <c r="T119" s="3">
        <f t="shared" si="35"/>
        <v>4731</v>
      </c>
      <c r="U119" s="3">
        <f t="shared" si="35"/>
        <v>0</v>
      </c>
      <c r="V119" s="3">
        <f t="shared" si="35"/>
        <v>0</v>
      </c>
      <c r="W119" s="3">
        <f t="shared" si="35"/>
        <v>0</v>
      </c>
      <c r="X119" s="3">
        <f t="shared" si="35"/>
        <v>0</v>
      </c>
      <c r="Y119" s="3">
        <f t="shared" si="35"/>
        <v>0</v>
      </c>
      <c r="Z119" s="3">
        <f t="shared" si="35"/>
        <v>0</v>
      </c>
      <c r="AA119" s="3">
        <f t="shared" si="35"/>
        <v>0</v>
      </c>
      <c r="AB119" s="3">
        <f t="shared" si="35"/>
        <v>18144</v>
      </c>
    </row>
    <row r="120" spans="1:28">
      <c r="A120" s="26"/>
      <c r="B120" s="26"/>
      <c r="C120" s="26"/>
      <c r="D120" s="29" t="s">
        <v>58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4">
      <c r="A121" s="26">
        <f>A118+1</f>
        <v>77</v>
      </c>
      <c r="B121" s="26">
        <v>3</v>
      </c>
      <c r="C121" s="26">
        <v>295</v>
      </c>
      <c r="D121" s="29" t="s">
        <v>268</v>
      </c>
      <c r="E121" s="3">
        <f>G121+I121+K121+M121</f>
        <v>15732</v>
      </c>
      <c r="F121" s="3">
        <f>H121+J121+L121+N121</f>
        <v>15732</v>
      </c>
      <c r="G121" s="3">
        <v>15700</v>
      </c>
      <c r="H121" s="3">
        <v>15700</v>
      </c>
      <c r="I121" s="3">
        <v>0</v>
      </c>
      <c r="J121" s="3">
        <v>0</v>
      </c>
      <c r="K121" s="3">
        <v>32</v>
      </c>
      <c r="L121" s="3">
        <v>32</v>
      </c>
      <c r="M121" s="3">
        <v>0</v>
      </c>
      <c r="N121" s="3">
        <v>0</v>
      </c>
      <c r="O121" s="3">
        <f>Q121+S121</f>
        <v>43313</v>
      </c>
      <c r="P121" s="3">
        <f>R121+T121</f>
        <v>20190</v>
      </c>
      <c r="Q121" s="3">
        <v>5038</v>
      </c>
      <c r="R121" s="3">
        <v>5038</v>
      </c>
      <c r="S121" s="3">
        <v>38275</v>
      </c>
      <c r="T121" s="3">
        <v>15152</v>
      </c>
      <c r="U121" s="3">
        <v>0</v>
      </c>
      <c r="V121" s="3">
        <v>0</v>
      </c>
      <c r="W121" s="3">
        <v>0</v>
      </c>
      <c r="X121" s="3">
        <v>0</v>
      </c>
      <c r="Y121" s="3">
        <v>800</v>
      </c>
      <c r="Z121" s="3">
        <v>900</v>
      </c>
      <c r="AA121" s="3">
        <v>0</v>
      </c>
      <c r="AB121" s="3">
        <v>217404</v>
      </c>
    </row>
    <row r="122" spans="1:28">
      <c r="A122" s="26"/>
      <c r="B122" s="26"/>
      <c r="C122" s="26"/>
      <c r="D122" s="29" t="s">
        <v>59</v>
      </c>
      <c r="E122" s="3">
        <f>SUM(E121)</f>
        <v>15732</v>
      </c>
      <c r="F122" s="3">
        <f t="shared" ref="F122:AB122" si="36">SUM(F121)</f>
        <v>15732</v>
      </c>
      <c r="G122" s="3">
        <f t="shared" si="36"/>
        <v>15700</v>
      </c>
      <c r="H122" s="3">
        <f t="shared" si="36"/>
        <v>15700</v>
      </c>
      <c r="I122" s="3">
        <f t="shared" si="36"/>
        <v>0</v>
      </c>
      <c r="J122" s="3">
        <f t="shared" si="36"/>
        <v>0</v>
      </c>
      <c r="K122" s="3">
        <f t="shared" si="36"/>
        <v>32</v>
      </c>
      <c r="L122" s="3">
        <f t="shared" si="36"/>
        <v>32</v>
      </c>
      <c r="M122" s="3">
        <f t="shared" si="36"/>
        <v>0</v>
      </c>
      <c r="N122" s="3">
        <f t="shared" si="36"/>
        <v>0</v>
      </c>
      <c r="O122" s="3">
        <f t="shared" si="36"/>
        <v>43313</v>
      </c>
      <c r="P122" s="3">
        <f t="shared" si="36"/>
        <v>20190</v>
      </c>
      <c r="Q122" s="3">
        <f t="shared" si="36"/>
        <v>5038</v>
      </c>
      <c r="R122" s="3">
        <f t="shared" si="36"/>
        <v>5038</v>
      </c>
      <c r="S122" s="3">
        <f t="shared" si="36"/>
        <v>38275</v>
      </c>
      <c r="T122" s="3">
        <f t="shared" si="36"/>
        <v>15152</v>
      </c>
      <c r="U122" s="3">
        <f t="shared" si="36"/>
        <v>0</v>
      </c>
      <c r="V122" s="3">
        <f t="shared" si="36"/>
        <v>0</v>
      </c>
      <c r="W122" s="3">
        <f t="shared" si="36"/>
        <v>0</v>
      </c>
      <c r="X122" s="3">
        <f t="shared" si="36"/>
        <v>0</v>
      </c>
      <c r="Y122" s="3">
        <f t="shared" si="36"/>
        <v>800</v>
      </c>
      <c r="Z122" s="3">
        <f t="shared" si="36"/>
        <v>900</v>
      </c>
      <c r="AA122" s="3">
        <f t="shared" si="36"/>
        <v>0</v>
      </c>
      <c r="AB122" s="3">
        <f t="shared" si="36"/>
        <v>217404</v>
      </c>
    </row>
    <row r="123" spans="1:28">
      <c r="A123" s="26"/>
      <c r="B123" s="26"/>
      <c r="C123" s="26"/>
      <c r="D123" s="29" t="s">
        <v>60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4">
      <c r="A124" s="26">
        <f>A121+1</f>
        <v>78</v>
      </c>
      <c r="B124" s="26">
        <v>2</v>
      </c>
      <c r="C124" s="26">
        <v>403</v>
      </c>
      <c r="D124" s="29" t="s">
        <v>153</v>
      </c>
      <c r="E124" s="3">
        <f>G124+I124+K124+M124</f>
        <v>6448</v>
      </c>
      <c r="F124" s="3">
        <f>H124+J124+L124+N124</f>
        <v>5648</v>
      </c>
      <c r="G124" s="3">
        <v>5259</v>
      </c>
      <c r="H124" s="3">
        <v>5259</v>
      </c>
      <c r="I124" s="3">
        <v>187</v>
      </c>
      <c r="J124" s="3">
        <v>187</v>
      </c>
      <c r="K124" s="3">
        <v>42</v>
      </c>
      <c r="L124" s="3">
        <v>42</v>
      </c>
      <c r="M124" s="3">
        <v>960</v>
      </c>
      <c r="N124" s="3">
        <v>160</v>
      </c>
      <c r="O124" s="3">
        <f>Q124+S124</f>
        <v>14652</v>
      </c>
      <c r="P124" s="3">
        <f>R124+T124</f>
        <v>6460</v>
      </c>
      <c r="Q124" s="3">
        <v>1674</v>
      </c>
      <c r="R124" s="3">
        <v>1674</v>
      </c>
      <c r="S124" s="3">
        <v>12978</v>
      </c>
      <c r="T124" s="3">
        <v>4786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27343</v>
      </c>
    </row>
    <row r="125" spans="1:28">
      <c r="A125" s="26"/>
      <c r="B125" s="26"/>
      <c r="C125" s="26"/>
      <c r="D125" s="29" t="s">
        <v>61</v>
      </c>
      <c r="E125" s="3">
        <f>SUM(E124)</f>
        <v>6448</v>
      </c>
      <c r="F125" s="3">
        <f t="shared" ref="F125:AB125" si="37">SUM(F124)</f>
        <v>5648</v>
      </c>
      <c r="G125" s="3">
        <f t="shared" si="37"/>
        <v>5259</v>
      </c>
      <c r="H125" s="3">
        <f t="shared" si="37"/>
        <v>5259</v>
      </c>
      <c r="I125" s="3">
        <f t="shared" si="37"/>
        <v>187</v>
      </c>
      <c r="J125" s="3">
        <f t="shared" si="37"/>
        <v>187</v>
      </c>
      <c r="K125" s="3">
        <f t="shared" si="37"/>
        <v>42</v>
      </c>
      <c r="L125" s="3">
        <f t="shared" si="37"/>
        <v>42</v>
      </c>
      <c r="M125" s="3">
        <f t="shared" si="37"/>
        <v>960</v>
      </c>
      <c r="N125" s="3">
        <f t="shared" si="37"/>
        <v>160</v>
      </c>
      <c r="O125" s="3">
        <f t="shared" si="37"/>
        <v>14652</v>
      </c>
      <c r="P125" s="3">
        <f t="shared" si="37"/>
        <v>6460</v>
      </c>
      <c r="Q125" s="3">
        <f t="shared" si="37"/>
        <v>1674</v>
      </c>
      <c r="R125" s="3">
        <f t="shared" si="37"/>
        <v>1674</v>
      </c>
      <c r="S125" s="3">
        <f t="shared" si="37"/>
        <v>12978</v>
      </c>
      <c r="T125" s="3">
        <f t="shared" si="37"/>
        <v>4786</v>
      </c>
      <c r="U125" s="3">
        <f t="shared" si="37"/>
        <v>0</v>
      </c>
      <c r="V125" s="3">
        <f t="shared" si="37"/>
        <v>0</v>
      </c>
      <c r="W125" s="3">
        <f t="shared" si="37"/>
        <v>0</v>
      </c>
      <c r="X125" s="3">
        <f t="shared" si="37"/>
        <v>0</v>
      </c>
      <c r="Y125" s="3">
        <f t="shared" si="37"/>
        <v>0</v>
      </c>
      <c r="Z125" s="3">
        <f t="shared" si="37"/>
        <v>0</v>
      </c>
      <c r="AA125" s="3">
        <f t="shared" si="37"/>
        <v>0</v>
      </c>
      <c r="AB125" s="3">
        <f t="shared" si="37"/>
        <v>27343</v>
      </c>
    </row>
    <row r="126" spans="1:28">
      <c r="A126" s="26"/>
      <c r="B126" s="26"/>
      <c r="C126" s="26"/>
      <c r="D126" s="29" t="s">
        <v>62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4">
      <c r="A127" s="26">
        <f>A124+1</f>
        <v>79</v>
      </c>
      <c r="B127" s="26">
        <v>2</v>
      </c>
      <c r="C127" s="26">
        <v>315</v>
      </c>
      <c r="D127" s="29" t="s">
        <v>269</v>
      </c>
      <c r="E127" s="3">
        <f t="shared" ref="E127:F129" si="38">G127+I127+K127+M127</f>
        <v>14229</v>
      </c>
      <c r="F127" s="3">
        <f t="shared" si="38"/>
        <v>13739</v>
      </c>
      <c r="G127" s="3">
        <f>13591-5</f>
        <v>13586</v>
      </c>
      <c r="H127" s="3">
        <f>13591-5</f>
        <v>13586</v>
      </c>
      <c r="I127" s="3">
        <v>12</v>
      </c>
      <c r="J127" s="3">
        <v>12</v>
      </c>
      <c r="K127" s="3">
        <f>42+1</f>
        <v>43</v>
      </c>
      <c r="L127" s="3">
        <f>42+1</f>
        <v>43</v>
      </c>
      <c r="M127" s="3">
        <v>588</v>
      </c>
      <c r="N127" s="3">
        <v>98</v>
      </c>
      <c r="O127" s="3">
        <f t="shared" ref="O127:P129" si="39">Q127+S127</f>
        <v>38989</v>
      </c>
      <c r="P127" s="3">
        <f t="shared" si="39"/>
        <v>17964</v>
      </c>
      <c r="Q127" s="3">
        <v>4187</v>
      </c>
      <c r="R127" s="3">
        <v>4187</v>
      </c>
      <c r="S127" s="3">
        <v>34802</v>
      </c>
      <c r="T127" s="3">
        <v>13777</v>
      </c>
      <c r="U127" s="3">
        <v>5064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87088</v>
      </c>
    </row>
    <row r="128" spans="1:28">
      <c r="A128" s="26">
        <f>A127+1</f>
        <v>80</v>
      </c>
      <c r="B128" s="26">
        <v>1</v>
      </c>
      <c r="C128" s="26">
        <v>647</v>
      </c>
      <c r="D128" s="29" t="s">
        <v>154</v>
      </c>
      <c r="E128" s="3">
        <f t="shared" si="38"/>
        <v>0</v>
      </c>
      <c r="F128" s="3">
        <f t="shared" si="38"/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f t="shared" si="39"/>
        <v>0</v>
      </c>
      <c r="P128" s="3">
        <f t="shared" si="39"/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</row>
    <row r="129" spans="1:28" ht="24">
      <c r="A129" s="26">
        <f>A128+1</f>
        <v>81</v>
      </c>
      <c r="B129" s="26">
        <v>0</v>
      </c>
      <c r="C129" s="26">
        <v>770</v>
      </c>
      <c r="D129" s="29" t="s">
        <v>185</v>
      </c>
      <c r="E129" s="3">
        <f t="shared" si="38"/>
        <v>0</v>
      </c>
      <c r="F129" s="3">
        <f t="shared" si="38"/>
        <v>0</v>
      </c>
      <c r="G129" s="3"/>
      <c r="H129" s="3"/>
      <c r="I129" s="3"/>
      <c r="J129" s="3"/>
      <c r="K129" s="3"/>
      <c r="L129" s="3"/>
      <c r="M129" s="3"/>
      <c r="N129" s="3"/>
      <c r="O129" s="3">
        <f t="shared" si="39"/>
        <v>0</v>
      </c>
      <c r="P129" s="3">
        <f t="shared" si="39"/>
        <v>0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>
      <c r="A130" s="26"/>
      <c r="B130" s="26"/>
      <c r="C130" s="26"/>
      <c r="D130" s="29" t="s">
        <v>63</v>
      </c>
      <c r="E130" s="3">
        <f>SUM(E127:E129)</f>
        <v>14229</v>
      </c>
      <c r="F130" s="3">
        <f t="shared" ref="F130:AB130" si="40">SUM(F127:F129)</f>
        <v>13739</v>
      </c>
      <c r="G130" s="3">
        <f t="shared" si="40"/>
        <v>13586</v>
      </c>
      <c r="H130" s="3">
        <f t="shared" si="40"/>
        <v>13586</v>
      </c>
      <c r="I130" s="3">
        <f t="shared" si="40"/>
        <v>12</v>
      </c>
      <c r="J130" s="3">
        <f t="shared" si="40"/>
        <v>12</v>
      </c>
      <c r="K130" s="3">
        <f t="shared" si="40"/>
        <v>43</v>
      </c>
      <c r="L130" s="3">
        <f t="shared" si="40"/>
        <v>43</v>
      </c>
      <c r="M130" s="3">
        <f t="shared" si="40"/>
        <v>588</v>
      </c>
      <c r="N130" s="3">
        <f t="shared" si="40"/>
        <v>98</v>
      </c>
      <c r="O130" s="3">
        <f t="shared" si="40"/>
        <v>38989</v>
      </c>
      <c r="P130" s="3">
        <f t="shared" si="40"/>
        <v>17964</v>
      </c>
      <c r="Q130" s="3">
        <f t="shared" si="40"/>
        <v>4187</v>
      </c>
      <c r="R130" s="3">
        <f t="shared" si="40"/>
        <v>4187</v>
      </c>
      <c r="S130" s="3">
        <f t="shared" si="40"/>
        <v>34802</v>
      </c>
      <c r="T130" s="3">
        <f t="shared" si="40"/>
        <v>13777</v>
      </c>
      <c r="U130" s="3">
        <f t="shared" si="40"/>
        <v>5064</v>
      </c>
      <c r="V130" s="3">
        <f t="shared" si="40"/>
        <v>0</v>
      </c>
      <c r="W130" s="3">
        <f t="shared" si="40"/>
        <v>0</v>
      </c>
      <c r="X130" s="3">
        <f t="shared" si="40"/>
        <v>0</v>
      </c>
      <c r="Y130" s="3">
        <f t="shared" si="40"/>
        <v>0</v>
      </c>
      <c r="Z130" s="3">
        <f t="shared" si="40"/>
        <v>0</v>
      </c>
      <c r="AA130" s="3">
        <f t="shared" si="40"/>
        <v>0</v>
      </c>
      <c r="AB130" s="3">
        <f t="shared" si="40"/>
        <v>87088</v>
      </c>
    </row>
    <row r="131" spans="1:28">
      <c r="A131" s="26"/>
      <c r="B131" s="26"/>
      <c r="C131" s="26"/>
      <c r="D131" s="29" t="s">
        <v>64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>
      <c r="A132" s="26">
        <f>A129+1</f>
        <v>82</v>
      </c>
      <c r="B132" s="26">
        <v>3</v>
      </c>
      <c r="C132" s="26">
        <v>79</v>
      </c>
      <c r="D132" s="29" t="s">
        <v>65</v>
      </c>
      <c r="E132" s="3">
        <f t="shared" ref="E132:F195" si="41">G132+I132+K132+M132</f>
        <v>28708</v>
      </c>
      <c r="F132" s="3">
        <f t="shared" si="41"/>
        <v>28708</v>
      </c>
      <c r="G132" s="3">
        <v>28680</v>
      </c>
      <c r="H132" s="3">
        <v>28680</v>
      </c>
      <c r="I132" s="3">
        <v>0</v>
      </c>
      <c r="J132" s="3">
        <v>0</v>
      </c>
      <c r="K132" s="3">
        <v>28</v>
      </c>
      <c r="L132" s="3">
        <v>28</v>
      </c>
      <c r="M132" s="3">
        <v>0</v>
      </c>
      <c r="N132" s="3">
        <v>0</v>
      </c>
      <c r="O132" s="3">
        <f t="shared" ref="O132:P195" si="42">Q132+S132</f>
        <v>8759</v>
      </c>
      <c r="P132" s="3">
        <f t="shared" si="42"/>
        <v>8759</v>
      </c>
      <c r="Q132" s="3">
        <v>8759</v>
      </c>
      <c r="R132" s="3">
        <v>8759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67586</v>
      </c>
    </row>
    <row r="133" spans="1:28">
      <c r="A133" s="26">
        <f>A132+1</f>
        <v>83</v>
      </c>
      <c r="B133" s="26">
        <v>2</v>
      </c>
      <c r="C133" s="26">
        <v>91</v>
      </c>
      <c r="D133" s="29" t="s">
        <v>270</v>
      </c>
      <c r="E133" s="3">
        <f t="shared" si="41"/>
        <v>16125</v>
      </c>
      <c r="F133" s="3">
        <f t="shared" si="41"/>
        <v>16125</v>
      </c>
      <c r="G133" s="3">
        <v>9307</v>
      </c>
      <c r="H133" s="3">
        <v>9307</v>
      </c>
      <c r="I133" s="3">
        <v>6816</v>
      </c>
      <c r="J133" s="3">
        <v>6816</v>
      </c>
      <c r="K133" s="3">
        <v>2</v>
      </c>
      <c r="L133" s="3">
        <v>2</v>
      </c>
      <c r="M133" s="3">
        <v>0</v>
      </c>
      <c r="N133" s="3">
        <v>0</v>
      </c>
      <c r="O133" s="3">
        <f t="shared" si="42"/>
        <v>6651</v>
      </c>
      <c r="P133" s="3">
        <f t="shared" si="42"/>
        <v>6651</v>
      </c>
      <c r="Q133" s="3">
        <f>6051+600</f>
        <v>6651</v>
      </c>
      <c r="R133" s="3">
        <f>6051+600</f>
        <v>6651</v>
      </c>
      <c r="S133" s="3">
        <v>0</v>
      </c>
      <c r="T133" s="3">
        <v>0</v>
      </c>
      <c r="U133" s="3">
        <v>12000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34145</v>
      </c>
    </row>
    <row r="134" spans="1:28">
      <c r="A134" s="26">
        <f t="shared" ref="A134:A197" si="43">A133+1</f>
        <v>84</v>
      </c>
      <c r="B134" s="26">
        <v>3</v>
      </c>
      <c r="C134" s="26">
        <v>456</v>
      </c>
      <c r="D134" s="29" t="s">
        <v>271</v>
      </c>
      <c r="E134" s="3">
        <f t="shared" si="41"/>
        <v>40302</v>
      </c>
      <c r="F134" s="3">
        <f t="shared" si="41"/>
        <v>40302</v>
      </c>
      <c r="G134" s="3">
        <v>40290</v>
      </c>
      <c r="H134" s="3">
        <v>40290</v>
      </c>
      <c r="I134" s="3">
        <v>10</v>
      </c>
      <c r="J134" s="3">
        <v>10</v>
      </c>
      <c r="K134" s="3">
        <v>2</v>
      </c>
      <c r="L134" s="3">
        <v>2</v>
      </c>
      <c r="M134" s="3">
        <v>0</v>
      </c>
      <c r="N134" s="3">
        <v>0</v>
      </c>
      <c r="O134" s="3">
        <f t="shared" si="42"/>
        <v>12020</v>
      </c>
      <c r="P134" s="3">
        <f t="shared" si="42"/>
        <v>12020</v>
      </c>
      <c r="Q134" s="3">
        <v>12020</v>
      </c>
      <c r="R134" s="3">
        <v>12020</v>
      </c>
      <c r="S134" s="3">
        <v>0</v>
      </c>
      <c r="T134" s="3">
        <v>0</v>
      </c>
      <c r="U134" s="3">
        <v>0</v>
      </c>
      <c r="V134" s="3">
        <v>49522</v>
      </c>
      <c r="W134" s="3">
        <v>0</v>
      </c>
      <c r="X134" s="3">
        <v>0</v>
      </c>
      <c r="Y134" s="3">
        <v>2500</v>
      </c>
      <c r="Z134" s="3">
        <v>2700</v>
      </c>
      <c r="AA134" s="3">
        <v>0</v>
      </c>
      <c r="AB134" s="3">
        <v>83389</v>
      </c>
    </row>
    <row r="135" spans="1:28">
      <c r="A135" s="26">
        <f t="shared" si="43"/>
        <v>85</v>
      </c>
      <c r="B135" s="26">
        <v>3</v>
      </c>
      <c r="C135" s="26">
        <v>93</v>
      </c>
      <c r="D135" s="29" t="s">
        <v>66</v>
      </c>
      <c r="E135" s="3">
        <f t="shared" si="41"/>
        <v>19132</v>
      </c>
      <c r="F135" s="3">
        <f t="shared" si="41"/>
        <v>19132</v>
      </c>
      <c r="G135" s="3">
        <v>19101</v>
      </c>
      <c r="H135" s="3">
        <v>19101</v>
      </c>
      <c r="I135" s="3">
        <v>9</v>
      </c>
      <c r="J135" s="3">
        <v>9</v>
      </c>
      <c r="K135" s="3">
        <v>22</v>
      </c>
      <c r="L135" s="3">
        <v>22</v>
      </c>
      <c r="M135" s="3">
        <v>0</v>
      </c>
      <c r="N135" s="3">
        <v>0</v>
      </c>
      <c r="O135" s="3">
        <f t="shared" si="42"/>
        <v>5807</v>
      </c>
      <c r="P135" s="3">
        <f t="shared" si="42"/>
        <v>5807</v>
      </c>
      <c r="Q135" s="3">
        <v>5807</v>
      </c>
      <c r="R135" s="3">
        <v>5807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3100</v>
      </c>
      <c r="Z135" s="3">
        <v>3500</v>
      </c>
      <c r="AA135" s="3">
        <v>0</v>
      </c>
      <c r="AB135" s="3">
        <v>21239</v>
      </c>
    </row>
    <row r="136" spans="1:28">
      <c r="A136" s="26">
        <f t="shared" si="43"/>
        <v>86</v>
      </c>
      <c r="B136" s="26">
        <v>3</v>
      </c>
      <c r="C136" s="26">
        <v>85</v>
      </c>
      <c r="D136" s="29" t="s">
        <v>272</v>
      </c>
      <c r="E136" s="3">
        <f t="shared" si="41"/>
        <v>29268</v>
      </c>
      <c r="F136" s="3">
        <f t="shared" si="41"/>
        <v>29268</v>
      </c>
      <c r="G136" s="3">
        <v>29246</v>
      </c>
      <c r="H136" s="3">
        <v>29246</v>
      </c>
      <c r="I136" s="3">
        <v>0</v>
      </c>
      <c r="J136" s="3">
        <v>0</v>
      </c>
      <c r="K136" s="3">
        <v>22</v>
      </c>
      <c r="L136" s="3">
        <v>22</v>
      </c>
      <c r="M136" s="3">
        <v>0</v>
      </c>
      <c r="N136" s="3">
        <v>0</v>
      </c>
      <c r="O136" s="3">
        <f t="shared" si="42"/>
        <v>7266</v>
      </c>
      <c r="P136" s="3">
        <f t="shared" si="42"/>
        <v>7266</v>
      </c>
      <c r="Q136" s="3">
        <f>7866-600</f>
        <v>7266</v>
      </c>
      <c r="R136" s="3">
        <f>7866-600</f>
        <v>7266</v>
      </c>
      <c r="S136" s="3">
        <v>0</v>
      </c>
      <c r="T136" s="3">
        <v>0</v>
      </c>
      <c r="U136" s="3">
        <v>13031</v>
      </c>
      <c r="V136" s="3">
        <v>0</v>
      </c>
      <c r="W136" s="3">
        <v>0</v>
      </c>
      <c r="X136" s="3">
        <v>0</v>
      </c>
      <c r="Y136" s="3">
        <v>2100</v>
      </c>
      <c r="Z136" s="3">
        <v>2500</v>
      </c>
      <c r="AA136" s="3">
        <v>0</v>
      </c>
      <c r="AB136" s="3">
        <v>59737</v>
      </c>
    </row>
    <row r="137" spans="1:28" ht="24">
      <c r="A137" s="26">
        <f t="shared" si="43"/>
        <v>87</v>
      </c>
      <c r="B137" s="26">
        <v>3</v>
      </c>
      <c r="C137" s="26">
        <v>88</v>
      </c>
      <c r="D137" s="29" t="s">
        <v>67</v>
      </c>
      <c r="E137" s="3">
        <f t="shared" si="41"/>
        <v>0</v>
      </c>
      <c r="F137" s="3">
        <f t="shared" si="41"/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f t="shared" si="42"/>
        <v>0</v>
      </c>
      <c r="P137" s="3">
        <f t="shared" si="42"/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</row>
    <row r="138" spans="1:28">
      <c r="A138" s="26">
        <f t="shared" si="43"/>
        <v>88</v>
      </c>
      <c r="B138" s="26">
        <v>3</v>
      </c>
      <c r="C138" s="26">
        <v>94</v>
      </c>
      <c r="D138" s="29" t="s">
        <v>155</v>
      </c>
      <c r="E138" s="3">
        <f t="shared" si="41"/>
        <v>28612</v>
      </c>
      <c r="F138" s="3">
        <f t="shared" si="41"/>
        <v>28612</v>
      </c>
      <c r="G138" s="3">
        <v>28600</v>
      </c>
      <c r="H138" s="3">
        <v>28600</v>
      </c>
      <c r="I138" s="3">
        <v>0</v>
      </c>
      <c r="J138" s="3">
        <v>0</v>
      </c>
      <c r="K138" s="3">
        <f>10+2</f>
        <v>12</v>
      </c>
      <c r="L138" s="3">
        <f>10+2</f>
        <v>12</v>
      </c>
      <c r="M138" s="3">
        <v>0</v>
      </c>
      <c r="N138" s="3">
        <v>0</v>
      </c>
      <c r="O138" s="3">
        <f t="shared" si="42"/>
        <v>8471</v>
      </c>
      <c r="P138" s="3">
        <f t="shared" si="42"/>
        <v>8471</v>
      </c>
      <c r="Q138" s="3">
        <v>8471</v>
      </c>
      <c r="R138" s="3">
        <v>8471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1900</v>
      </c>
      <c r="Z138" s="3">
        <v>1800</v>
      </c>
      <c r="AA138" s="3">
        <v>0</v>
      </c>
      <c r="AB138" s="3">
        <v>58235</v>
      </c>
    </row>
    <row r="139" spans="1:28">
      <c r="A139" s="26">
        <f t="shared" si="43"/>
        <v>89</v>
      </c>
      <c r="B139" s="26">
        <v>3</v>
      </c>
      <c r="C139" s="26">
        <v>95</v>
      </c>
      <c r="D139" s="29" t="s">
        <v>156</v>
      </c>
      <c r="E139" s="3">
        <f t="shared" si="41"/>
        <v>9100</v>
      </c>
      <c r="F139" s="3">
        <f t="shared" si="41"/>
        <v>9100</v>
      </c>
      <c r="G139" s="3">
        <v>9100</v>
      </c>
      <c r="H139" s="3">
        <v>9100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f t="shared" si="42"/>
        <v>2795</v>
      </c>
      <c r="P139" s="3">
        <f t="shared" si="42"/>
        <v>2795</v>
      </c>
      <c r="Q139" s="3">
        <v>2795</v>
      </c>
      <c r="R139" s="3">
        <v>2795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2707</v>
      </c>
      <c r="Z139" s="3">
        <v>2857</v>
      </c>
      <c r="AA139" s="3">
        <v>0</v>
      </c>
      <c r="AB139" s="3">
        <v>13728</v>
      </c>
    </row>
    <row r="140" spans="1:28">
      <c r="A140" s="26">
        <f t="shared" si="43"/>
        <v>90</v>
      </c>
      <c r="B140" s="26">
        <v>2</v>
      </c>
      <c r="C140" s="26">
        <v>86</v>
      </c>
      <c r="D140" s="29" t="s">
        <v>273</v>
      </c>
      <c r="E140" s="3">
        <f t="shared" si="41"/>
        <v>17123</v>
      </c>
      <c r="F140" s="3">
        <f t="shared" si="41"/>
        <v>16453</v>
      </c>
      <c r="G140" s="3">
        <v>16011</v>
      </c>
      <c r="H140" s="3">
        <v>16011</v>
      </c>
      <c r="I140" s="3">
        <v>295</v>
      </c>
      <c r="J140" s="3">
        <v>295</v>
      </c>
      <c r="K140" s="3">
        <v>13</v>
      </c>
      <c r="L140" s="3">
        <v>13</v>
      </c>
      <c r="M140" s="3">
        <v>804</v>
      </c>
      <c r="N140" s="3">
        <v>134</v>
      </c>
      <c r="O140" s="3">
        <f t="shared" si="42"/>
        <v>40205</v>
      </c>
      <c r="P140" s="3">
        <f t="shared" si="42"/>
        <v>18966</v>
      </c>
      <c r="Q140" s="3">
        <v>5049</v>
      </c>
      <c r="R140" s="3">
        <v>5049</v>
      </c>
      <c r="S140" s="3">
        <v>35156</v>
      </c>
      <c r="T140" s="3">
        <v>13917</v>
      </c>
      <c r="U140" s="3">
        <v>0</v>
      </c>
      <c r="V140" s="3">
        <v>0</v>
      </c>
      <c r="W140" s="3">
        <v>0</v>
      </c>
      <c r="X140" s="3">
        <v>0</v>
      </c>
      <c r="Y140" s="3">
        <v>1320</v>
      </c>
      <c r="Z140" s="3">
        <v>1400</v>
      </c>
      <c r="AA140" s="3">
        <v>0</v>
      </c>
      <c r="AB140" s="3">
        <v>38507</v>
      </c>
    </row>
    <row r="141" spans="1:28">
      <c r="A141" s="26">
        <f t="shared" si="43"/>
        <v>91</v>
      </c>
      <c r="B141" s="26">
        <v>3</v>
      </c>
      <c r="C141" s="26">
        <v>413</v>
      </c>
      <c r="D141" s="29" t="s">
        <v>274</v>
      </c>
      <c r="E141" s="3">
        <f t="shared" si="41"/>
        <v>15109</v>
      </c>
      <c r="F141" s="3">
        <f t="shared" si="41"/>
        <v>15109</v>
      </c>
      <c r="G141" s="3">
        <v>15103</v>
      </c>
      <c r="H141" s="3">
        <v>15103</v>
      </c>
      <c r="I141" s="3">
        <v>0</v>
      </c>
      <c r="J141" s="3">
        <v>0</v>
      </c>
      <c r="K141" s="3">
        <v>6</v>
      </c>
      <c r="L141" s="3">
        <v>6</v>
      </c>
      <c r="M141" s="3">
        <v>0</v>
      </c>
      <c r="N141" s="3">
        <v>0</v>
      </c>
      <c r="O141" s="3">
        <f t="shared" si="42"/>
        <v>4634</v>
      </c>
      <c r="P141" s="3">
        <f t="shared" si="42"/>
        <v>4634</v>
      </c>
      <c r="Q141" s="3">
        <v>4634</v>
      </c>
      <c r="R141" s="3">
        <v>4634</v>
      </c>
      <c r="S141" s="3">
        <v>0</v>
      </c>
      <c r="T141" s="3">
        <v>0</v>
      </c>
      <c r="U141" s="3">
        <v>7000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20968</v>
      </c>
    </row>
    <row r="142" spans="1:28" ht="36">
      <c r="A142" s="26">
        <f t="shared" si="43"/>
        <v>92</v>
      </c>
      <c r="B142" s="26">
        <v>3</v>
      </c>
      <c r="C142" s="26">
        <v>440</v>
      </c>
      <c r="D142" s="29" t="s">
        <v>275</v>
      </c>
      <c r="E142" s="3">
        <f t="shared" si="41"/>
        <v>15812</v>
      </c>
      <c r="F142" s="3">
        <f t="shared" si="41"/>
        <v>15812</v>
      </c>
      <c r="G142" s="3">
        <v>15787</v>
      </c>
      <c r="H142" s="3">
        <v>15787</v>
      </c>
      <c r="I142" s="3">
        <v>0</v>
      </c>
      <c r="J142" s="3">
        <v>0</v>
      </c>
      <c r="K142" s="3">
        <v>25</v>
      </c>
      <c r="L142" s="3">
        <v>25</v>
      </c>
      <c r="M142" s="3">
        <v>0</v>
      </c>
      <c r="N142" s="3">
        <v>0</v>
      </c>
      <c r="O142" s="3">
        <f t="shared" si="42"/>
        <v>4849</v>
      </c>
      <c r="P142" s="3">
        <f t="shared" si="42"/>
        <v>4849</v>
      </c>
      <c r="Q142" s="3">
        <v>4849</v>
      </c>
      <c r="R142" s="3">
        <v>4849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27919</v>
      </c>
    </row>
    <row r="143" spans="1:28">
      <c r="A143" s="26">
        <f t="shared" si="43"/>
        <v>93</v>
      </c>
      <c r="B143" s="26">
        <v>2</v>
      </c>
      <c r="C143" s="26">
        <v>99</v>
      </c>
      <c r="D143" s="29" t="s">
        <v>68</v>
      </c>
      <c r="E143" s="3">
        <f t="shared" si="41"/>
        <v>3308</v>
      </c>
      <c r="F143" s="3">
        <f t="shared" si="41"/>
        <v>547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3308</v>
      </c>
      <c r="N143" s="3">
        <v>547</v>
      </c>
      <c r="O143" s="3">
        <f t="shared" si="42"/>
        <v>110547</v>
      </c>
      <c r="P143" s="3">
        <f t="shared" si="42"/>
        <v>43762</v>
      </c>
      <c r="Q143" s="3">
        <v>0</v>
      </c>
      <c r="R143" s="3">
        <v>0</v>
      </c>
      <c r="S143" s="3">
        <v>110547</v>
      </c>
      <c r="T143" s="3">
        <v>43762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59274</v>
      </c>
    </row>
    <row r="144" spans="1:28">
      <c r="A144" s="26">
        <f t="shared" si="43"/>
        <v>94</v>
      </c>
      <c r="B144" s="26">
        <v>2</v>
      </c>
      <c r="C144" s="26">
        <v>439</v>
      </c>
      <c r="D144" s="29" t="s">
        <v>69</v>
      </c>
      <c r="E144" s="3">
        <f t="shared" si="41"/>
        <v>2874</v>
      </c>
      <c r="F144" s="3">
        <f t="shared" si="41"/>
        <v>479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2874</v>
      </c>
      <c r="N144" s="3">
        <v>479</v>
      </c>
      <c r="O144" s="3">
        <f t="shared" si="42"/>
        <v>56890</v>
      </c>
      <c r="P144" s="3">
        <f t="shared" si="42"/>
        <v>22521</v>
      </c>
      <c r="Q144" s="3">
        <v>0</v>
      </c>
      <c r="R144" s="3">
        <v>0</v>
      </c>
      <c r="S144" s="3">
        <v>56890</v>
      </c>
      <c r="T144" s="3">
        <v>22521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4550</v>
      </c>
    </row>
    <row r="145" spans="1:28">
      <c r="A145" s="26">
        <f t="shared" si="43"/>
        <v>95</v>
      </c>
      <c r="B145" s="26">
        <v>3</v>
      </c>
      <c r="C145" s="26">
        <v>90</v>
      </c>
      <c r="D145" s="29" t="s">
        <v>157</v>
      </c>
      <c r="E145" s="3">
        <f t="shared" si="41"/>
        <v>5790</v>
      </c>
      <c r="F145" s="3">
        <f t="shared" si="41"/>
        <v>965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5790</v>
      </c>
      <c r="N145" s="3">
        <v>965</v>
      </c>
      <c r="O145" s="3">
        <f t="shared" si="42"/>
        <v>73239</v>
      </c>
      <c r="P145" s="3">
        <f t="shared" si="42"/>
        <v>28993</v>
      </c>
      <c r="Q145" s="3">
        <v>0</v>
      </c>
      <c r="R145" s="3">
        <v>0</v>
      </c>
      <c r="S145" s="3">
        <v>73239</v>
      </c>
      <c r="T145" s="3">
        <v>28993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29928</v>
      </c>
    </row>
    <row r="146" spans="1:28">
      <c r="A146" s="26">
        <f t="shared" si="43"/>
        <v>96</v>
      </c>
      <c r="B146" s="26">
        <v>1</v>
      </c>
      <c r="C146" s="26">
        <v>119</v>
      </c>
      <c r="D146" s="29" t="s">
        <v>70</v>
      </c>
      <c r="E146" s="3">
        <f t="shared" si="41"/>
        <v>23862</v>
      </c>
      <c r="F146" s="3">
        <f t="shared" si="41"/>
        <v>23862</v>
      </c>
      <c r="G146" s="3">
        <v>23755</v>
      </c>
      <c r="H146" s="3">
        <v>23755</v>
      </c>
      <c r="I146" s="3">
        <v>0</v>
      </c>
      <c r="J146" s="3">
        <v>0</v>
      </c>
      <c r="K146" s="3">
        <v>107</v>
      </c>
      <c r="L146" s="3">
        <v>107</v>
      </c>
      <c r="M146" s="3">
        <v>0</v>
      </c>
      <c r="N146" s="3">
        <v>0</v>
      </c>
      <c r="O146" s="3">
        <f t="shared" si="42"/>
        <v>7297</v>
      </c>
      <c r="P146" s="3">
        <f t="shared" si="42"/>
        <v>7297</v>
      </c>
      <c r="Q146" s="3">
        <v>7297</v>
      </c>
      <c r="R146" s="3">
        <v>7297</v>
      </c>
      <c r="S146" s="3">
        <v>0</v>
      </c>
      <c r="T146" s="3">
        <v>0</v>
      </c>
      <c r="U146" s="3">
        <v>5500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44320</v>
      </c>
    </row>
    <row r="147" spans="1:28">
      <c r="A147" s="26">
        <f t="shared" si="43"/>
        <v>97</v>
      </c>
      <c r="B147" s="26">
        <v>1</v>
      </c>
      <c r="C147" s="26">
        <v>122</v>
      </c>
      <c r="D147" s="29" t="s">
        <v>276</v>
      </c>
      <c r="E147" s="3">
        <f t="shared" si="41"/>
        <v>11603</v>
      </c>
      <c r="F147" s="3">
        <f t="shared" si="41"/>
        <v>11603</v>
      </c>
      <c r="G147" s="3">
        <v>11575</v>
      </c>
      <c r="H147" s="3">
        <v>11575</v>
      </c>
      <c r="I147" s="3">
        <v>0</v>
      </c>
      <c r="J147" s="3">
        <v>0</v>
      </c>
      <c r="K147" s="3">
        <v>28</v>
      </c>
      <c r="L147" s="3">
        <v>28</v>
      </c>
      <c r="M147" s="3">
        <v>0</v>
      </c>
      <c r="N147" s="3">
        <v>0</v>
      </c>
      <c r="O147" s="3">
        <f t="shared" si="42"/>
        <v>3556</v>
      </c>
      <c r="P147" s="3">
        <f t="shared" si="42"/>
        <v>3556</v>
      </c>
      <c r="Q147" s="3">
        <v>3556</v>
      </c>
      <c r="R147" s="3">
        <v>3556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52540</v>
      </c>
    </row>
    <row r="148" spans="1:28">
      <c r="A148" s="26">
        <f t="shared" si="43"/>
        <v>98</v>
      </c>
      <c r="B148" s="26">
        <v>1</v>
      </c>
      <c r="C148" s="26">
        <v>417</v>
      </c>
      <c r="D148" s="29" t="s">
        <v>277</v>
      </c>
      <c r="E148" s="3">
        <f t="shared" si="41"/>
        <v>826</v>
      </c>
      <c r="F148" s="3">
        <f t="shared" si="41"/>
        <v>142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826</v>
      </c>
      <c r="N148" s="3">
        <v>142</v>
      </c>
      <c r="O148" s="3">
        <f t="shared" si="42"/>
        <v>61106</v>
      </c>
      <c r="P148" s="3">
        <f t="shared" si="42"/>
        <v>24190</v>
      </c>
      <c r="Q148" s="3">
        <v>0</v>
      </c>
      <c r="R148" s="3">
        <v>0</v>
      </c>
      <c r="S148" s="3">
        <v>61106</v>
      </c>
      <c r="T148" s="3">
        <v>24190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13985</v>
      </c>
    </row>
    <row r="149" spans="1:28">
      <c r="A149" s="26">
        <f t="shared" si="43"/>
        <v>99</v>
      </c>
      <c r="B149" s="26">
        <v>1</v>
      </c>
      <c r="C149" s="26">
        <v>125</v>
      </c>
      <c r="D149" s="29" t="s">
        <v>278</v>
      </c>
      <c r="E149" s="3">
        <f t="shared" si="41"/>
        <v>1452</v>
      </c>
      <c r="F149" s="3">
        <f t="shared" si="41"/>
        <v>242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1452</v>
      </c>
      <c r="N149" s="3">
        <v>242</v>
      </c>
      <c r="O149" s="3">
        <f t="shared" si="42"/>
        <v>73252</v>
      </c>
      <c r="P149" s="3">
        <f t="shared" si="42"/>
        <v>28998</v>
      </c>
      <c r="Q149" s="3">
        <v>0</v>
      </c>
      <c r="R149" s="3">
        <v>0</v>
      </c>
      <c r="S149" s="3">
        <v>73252</v>
      </c>
      <c r="T149" s="3">
        <v>28998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38464</v>
      </c>
    </row>
    <row r="150" spans="1:28">
      <c r="A150" s="26">
        <f t="shared" si="43"/>
        <v>100</v>
      </c>
      <c r="B150" s="26">
        <v>1</v>
      </c>
      <c r="C150" s="26">
        <v>415</v>
      </c>
      <c r="D150" s="29" t="s">
        <v>71</v>
      </c>
      <c r="E150" s="3">
        <f t="shared" si="41"/>
        <v>2100</v>
      </c>
      <c r="F150" s="3">
        <f t="shared" si="41"/>
        <v>350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2100</v>
      </c>
      <c r="N150" s="3">
        <v>350</v>
      </c>
      <c r="O150" s="3">
        <f t="shared" si="42"/>
        <v>61076</v>
      </c>
      <c r="P150" s="3">
        <f t="shared" si="42"/>
        <v>24178</v>
      </c>
      <c r="Q150" s="3">
        <v>0</v>
      </c>
      <c r="R150" s="3">
        <v>0</v>
      </c>
      <c r="S150" s="3">
        <v>61076</v>
      </c>
      <c r="T150" s="3">
        <v>24178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2275</v>
      </c>
    </row>
    <row r="151" spans="1:28">
      <c r="A151" s="26">
        <f t="shared" si="43"/>
        <v>101</v>
      </c>
      <c r="B151" s="26">
        <v>1</v>
      </c>
      <c r="C151" s="26">
        <v>127</v>
      </c>
      <c r="D151" s="29" t="s">
        <v>279</v>
      </c>
      <c r="E151" s="3">
        <f t="shared" si="41"/>
        <v>1512</v>
      </c>
      <c r="F151" s="3">
        <f t="shared" si="41"/>
        <v>252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1512</v>
      </c>
      <c r="N151" s="3">
        <v>252</v>
      </c>
      <c r="O151" s="3">
        <f t="shared" si="42"/>
        <v>108771</v>
      </c>
      <c r="P151" s="3">
        <f t="shared" si="42"/>
        <v>43059</v>
      </c>
      <c r="Q151" s="3">
        <v>0</v>
      </c>
      <c r="R151" s="3">
        <v>0</v>
      </c>
      <c r="S151" s="3">
        <v>108771</v>
      </c>
      <c r="T151" s="3">
        <v>43059</v>
      </c>
      <c r="U151" s="3">
        <v>7920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49230</v>
      </c>
    </row>
    <row r="152" spans="1:28">
      <c r="A152" s="26">
        <f t="shared" si="43"/>
        <v>102</v>
      </c>
      <c r="B152" s="26">
        <v>2</v>
      </c>
      <c r="C152" s="26">
        <v>102</v>
      </c>
      <c r="D152" s="29" t="s">
        <v>280</v>
      </c>
      <c r="E152" s="3">
        <f t="shared" si="41"/>
        <v>1230</v>
      </c>
      <c r="F152" s="3">
        <f t="shared" si="41"/>
        <v>205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1230</v>
      </c>
      <c r="N152" s="3">
        <v>205</v>
      </c>
      <c r="O152" s="3">
        <f t="shared" si="42"/>
        <v>55474</v>
      </c>
      <c r="P152" s="3">
        <f t="shared" si="42"/>
        <v>21981</v>
      </c>
      <c r="Q152" s="3">
        <v>0</v>
      </c>
      <c r="R152" s="3">
        <v>0</v>
      </c>
      <c r="S152" s="3">
        <f>50474+5000</f>
        <v>55474</v>
      </c>
      <c r="T152" s="3">
        <f>19981+2000</f>
        <v>21981</v>
      </c>
      <c r="U152" s="3">
        <v>0</v>
      </c>
      <c r="V152" s="3">
        <v>70000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12565</v>
      </c>
    </row>
    <row r="153" spans="1:28">
      <c r="A153" s="26">
        <f t="shared" si="43"/>
        <v>103</v>
      </c>
      <c r="B153" s="26">
        <v>1</v>
      </c>
      <c r="C153" s="26">
        <v>130</v>
      </c>
      <c r="D153" s="29" t="s">
        <v>72</v>
      </c>
      <c r="E153" s="3">
        <f t="shared" si="41"/>
        <v>0</v>
      </c>
      <c r="F153" s="3">
        <f t="shared" si="41"/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f t="shared" si="42"/>
        <v>0</v>
      </c>
      <c r="P153" s="3">
        <f t="shared" si="42"/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</row>
    <row r="154" spans="1:28" ht="24">
      <c r="A154" s="26">
        <f t="shared" si="43"/>
        <v>104</v>
      </c>
      <c r="B154" s="26">
        <v>1</v>
      </c>
      <c r="C154" s="26">
        <v>132</v>
      </c>
      <c r="D154" s="29" t="s">
        <v>281</v>
      </c>
      <c r="E154" s="3">
        <f t="shared" si="41"/>
        <v>0</v>
      </c>
      <c r="F154" s="3">
        <f t="shared" si="41"/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f t="shared" si="42"/>
        <v>0</v>
      </c>
      <c r="P154" s="3">
        <f t="shared" si="42"/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</row>
    <row r="155" spans="1:28">
      <c r="A155" s="26">
        <f t="shared" si="43"/>
        <v>105</v>
      </c>
      <c r="B155" s="26">
        <v>1</v>
      </c>
      <c r="C155" s="26">
        <v>401</v>
      </c>
      <c r="D155" s="29" t="s">
        <v>282</v>
      </c>
      <c r="E155" s="3">
        <f t="shared" si="41"/>
        <v>0</v>
      </c>
      <c r="F155" s="3">
        <f t="shared" si="41"/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f t="shared" si="42"/>
        <v>0</v>
      </c>
      <c r="P155" s="3">
        <f t="shared" si="42"/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</row>
    <row r="156" spans="1:28">
      <c r="A156" s="26">
        <f t="shared" si="43"/>
        <v>106</v>
      </c>
      <c r="B156" s="26">
        <v>1</v>
      </c>
      <c r="C156" s="26">
        <v>133</v>
      </c>
      <c r="D156" s="29" t="s">
        <v>158</v>
      </c>
      <c r="E156" s="3">
        <f t="shared" si="41"/>
        <v>0</v>
      </c>
      <c r="F156" s="3">
        <f t="shared" si="41"/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f t="shared" si="42"/>
        <v>0</v>
      </c>
      <c r="P156" s="3">
        <f t="shared" si="42"/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</row>
    <row r="157" spans="1:28" ht="48">
      <c r="A157" s="26">
        <f t="shared" si="43"/>
        <v>107</v>
      </c>
      <c r="B157" s="26">
        <v>1</v>
      </c>
      <c r="C157" s="26">
        <v>529</v>
      </c>
      <c r="D157" s="29" t="s">
        <v>283</v>
      </c>
      <c r="E157" s="3">
        <f t="shared" si="41"/>
        <v>0</v>
      </c>
      <c r="F157" s="3">
        <f t="shared" si="41"/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f t="shared" si="42"/>
        <v>0</v>
      </c>
      <c r="P157" s="3">
        <f t="shared" si="42"/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</row>
    <row r="158" spans="1:28">
      <c r="A158" s="26">
        <f t="shared" si="43"/>
        <v>108</v>
      </c>
      <c r="B158" s="26">
        <v>1</v>
      </c>
      <c r="C158" s="26">
        <v>672</v>
      </c>
      <c r="D158" s="29" t="s">
        <v>284</v>
      </c>
      <c r="E158" s="3">
        <f t="shared" si="41"/>
        <v>0</v>
      </c>
      <c r="F158" s="3">
        <f t="shared" si="41"/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f t="shared" si="42"/>
        <v>0</v>
      </c>
      <c r="P158" s="3">
        <f t="shared" si="42"/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</row>
    <row r="159" spans="1:28" ht="24">
      <c r="A159" s="26">
        <f t="shared" si="43"/>
        <v>109</v>
      </c>
      <c r="B159" s="26">
        <v>1</v>
      </c>
      <c r="C159" s="26">
        <v>546</v>
      </c>
      <c r="D159" s="29" t="s">
        <v>285</v>
      </c>
      <c r="E159" s="3">
        <f t="shared" si="41"/>
        <v>0</v>
      </c>
      <c r="F159" s="3">
        <f t="shared" si="41"/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f t="shared" si="42"/>
        <v>0</v>
      </c>
      <c r="P159" s="3">
        <f t="shared" si="42"/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</row>
    <row r="160" spans="1:28" ht="24">
      <c r="A160" s="26">
        <f t="shared" si="43"/>
        <v>110</v>
      </c>
      <c r="B160" s="26">
        <v>2</v>
      </c>
      <c r="C160" s="26">
        <v>678</v>
      </c>
      <c r="D160" s="29" t="s">
        <v>159</v>
      </c>
      <c r="E160" s="3">
        <f t="shared" si="41"/>
        <v>0</v>
      </c>
      <c r="F160" s="3">
        <f t="shared" si="41"/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f t="shared" si="42"/>
        <v>0</v>
      </c>
      <c r="P160" s="3">
        <f t="shared" si="42"/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</row>
    <row r="161" spans="1:28">
      <c r="A161" s="26">
        <f t="shared" si="43"/>
        <v>111</v>
      </c>
      <c r="B161" s="26">
        <v>2</v>
      </c>
      <c r="C161" s="26">
        <v>635</v>
      </c>
      <c r="D161" s="29" t="s">
        <v>160</v>
      </c>
      <c r="E161" s="3">
        <f t="shared" si="41"/>
        <v>0</v>
      </c>
      <c r="F161" s="3">
        <f t="shared" si="41"/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f t="shared" si="42"/>
        <v>0</v>
      </c>
      <c r="P161" s="3">
        <f t="shared" si="42"/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</row>
    <row r="162" spans="1:28" ht="36">
      <c r="A162" s="26">
        <f t="shared" si="43"/>
        <v>112</v>
      </c>
      <c r="B162" s="26">
        <v>1</v>
      </c>
      <c r="C162" s="26">
        <v>634</v>
      </c>
      <c r="D162" s="29" t="s">
        <v>161</v>
      </c>
      <c r="E162" s="3">
        <f t="shared" si="41"/>
        <v>0</v>
      </c>
      <c r="F162" s="3">
        <f t="shared" si="41"/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f t="shared" si="42"/>
        <v>0</v>
      </c>
      <c r="P162" s="3">
        <f t="shared" si="42"/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</row>
    <row r="163" spans="1:28">
      <c r="A163" s="26">
        <f t="shared" si="43"/>
        <v>113</v>
      </c>
      <c r="B163" s="26">
        <v>3</v>
      </c>
      <c r="C163" s="26">
        <v>668</v>
      </c>
      <c r="D163" s="29" t="s">
        <v>162</v>
      </c>
      <c r="E163" s="3">
        <f t="shared" si="41"/>
        <v>0</v>
      </c>
      <c r="F163" s="3">
        <f t="shared" si="41"/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f t="shared" si="42"/>
        <v>0</v>
      </c>
      <c r="P163" s="3">
        <f t="shared" si="42"/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</row>
    <row r="164" spans="1:28">
      <c r="A164" s="26">
        <f t="shared" si="43"/>
        <v>114</v>
      </c>
      <c r="B164" s="26">
        <v>2</v>
      </c>
      <c r="C164" s="26">
        <v>679</v>
      </c>
      <c r="D164" s="29" t="s">
        <v>163</v>
      </c>
      <c r="E164" s="3">
        <f t="shared" si="41"/>
        <v>0</v>
      </c>
      <c r="F164" s="3">
        <f t="shared" si="41"/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f t="shared" si="42"/>
        <v>0</v>
      </c>
      <c r="P164" s="3">
        <f t="shared" si="42"/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</row>
    <row r="165" spans="1:28">
      <c r="A165" s="26">
        <f t="shared" si="43"/>
        <v>115</v>
      </c>
      <c r="B165" s="26">
        <v>2</v>
      </c>
      <c r="C165" s="26">
        <v>691</v>
      </c>
      <c r="D165" s="29" t="s">
        <v>73</v>
      </c>
      <c r="E165" s="3">
        <f t="shared" si="41"/>
        <v>0</v>
      </c>
      <c r="F165" s="3">
        <f t="shared" si="41"/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f t="shared" si="42"/>
        <v>0</v>
      </c>
      <c r="P165" s="3">
        <f t="shared" si="42"/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</row>
    <row r="166" spans="1:28">
      <c r="A166" s="26">
        <f t="shared" si="43"/>
        <v>116</v>
      </c>
      <c r="B166" s="26">
        <v>1</v>
      </c>
      <c r="C166" s="26">
        <v>641</v>
      </c>
      <c r="D166" s="29" t="s">
        <v>164</v>
      </c>
      <c r="E166" s="3">
        <f t="shared" si="41"/>
        <v>0</v>
      </c>
      <c r="F166" s="3">
        <f t="shared" si="41"/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f t="shared" si="42"/>
        <v>0</v>
      </c>
      <c r="P166" s="3">
        <f t="shared" si="42"/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</row>
    <row r="167" spans="1:28">
      <c r="A167" s="26">
        <f t="shared" si="43"/>
        <v>117</v>
      </c>
      <c r="B167" s="26">
        <v>2</v>
      </c>
      <c r="C167" s="26">
        <v>721</v>
      </c>
      <c r="D167" s="29" t="s">
        <v>165</v>
      </c>
      <c r="E167" s="3">
        <f t="shared" si="41"/>
        <v>0</v>
      </c>
      <c r="F167" s="3">
        <f t="shared" si="41"/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f t="shared" si="42"/>
        <v>0</v>
      </c>
      <c r="P167" s="3">
        <f t="shared" si="42"/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</row>
    <row r="168" spans="1:28" ht="24">
      <c r="A168" s="26">
        <f t="shared" si="43"/>
        <v>118</v>
      </c>
      <c r="B168" s="26">
        <v>0</v>
      </c>
      <c r="C168" s="26">
        <v>677</v>
      </c>
      <c r="D168" s="29" t="s">
        <v>74</v>
      </c>
      <c r="E168" s="3">
        <f t="shared" si="41"/>
        <v>0</v>
      </c>
      <c r="F168" s="3">
        <f t="shared" si="41"/>
        <v>0</v>
      </c>
      <c r="G168" s="3"/>
      <c r="H168" s="3"/>
      <c r="I168" s="3"/>
      <c r="J168" s="3"/>
      <c r="K168" s="3"/>
      <c r="L168" s="3"/>
      <c r="M168" s="3"/>
      <c r="N168" s="3"/>
      <c r="O168" s="3">
        <f t="shared" si="42"/>
        <v>0</v>
      </c>
      <c r="P168" s="3">
        <f t="shared" si="42"/>
        <v>0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24">
      <c r="A169" s="26">
        <f t="shared" si="43"/>
        <v>119</v>
      </c>
      <c r="B169" s="26">
        <v>0</v>
      </c>
      <c r="C169" s="26">
        <v>410</v>
      </c>
      <c r="D169" s="29" t="s">
        <v>132</v>
      </c>
      <c r="E169" s="3">
        <f t="shared" si="41"/>
        <v>0</v>
      </c>
      <c r="F169" s="3">
        <f t="shared" si="41"/>
        <v>0</v>
      </c>
      <c r="G169" s="3"/>
      <c r="H169" s="3"/>
      <c r="I169" s="3"/>
      <c r="J169" s="3"/>
      <c r="K169" s="3"/>
      <c r="L169" s="3"/>
      <c r="M169" s="3"/>
      <c r="N169" s="3"/>
      <c r="O169" s="3">
        <f t="shared" si="42"/>
        <v>0</v>
      </c>
      <c r="P169" s="3">
        <f t="shared" si="42"/>
        <v>0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48">
      <c r="A170" s="26">
        <f t="shared" si="43"/>
        <v>120</v>
      </c>
      <c r="B170" s="26">
        <v>2</v>
      </c>
      <c r="C170" s="26">
        <v>730</v>
      </c>
      <c r="D170" s="29" t="s">
        <v>166</v>
      </c>
      <c r="E170" s="3">
        <f t="shared" si="41"/>
        <v>0</v>
      </c>
      <c r="F170" s="3">
        <f t="shared" si="41"/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f t="shared" si="42"/>
        <v>0</v>
      </c>
      <c r="P170" s="3">
        <f t="shared" si="42"/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</row>
    <row r="171" spans="1:28">
      <c r="A171" s="26">
        <f t="shared" si="43"/>
        <v>121</v>
      </c>
      <c r="B171" s="26">
        <v>3</v>
      </c>
      <c r="C171" s="26">
        <v>733</v>
      </c>
      <c r="D171" s="29" t="s">
        <v>167</v>
      </c>
      <c r="E171" s="3">
        <f t="shared" si="41"/>
        <v>0</v>
      </c>
      <c r="F171" s="3">
        <f t="shared" si="41"/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f t="shared" si="42"/>
        <v>0</v>
      </c>
      <c r="P171" s="3">
        <f t="shared" si="42"/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1:28">
      <c r="A172" s="26">
        <f t="shared" si="43"/>
        <v>122</v>
      </c>
      <c r="B172" s="26">
        <v>2</v>
      </c>
      <c r="C172" s="26">
        <v>736</v>
      </c>
      <c r="D172" s="29" t="s">
        <v>168</v>
      </c>
      <c r="E172" s="3">
        <f t="shared" si="41"/>
        <v>0</v>
      </c>
      <c r="F172" s="3">
        <f t="shared" si="41"/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f t="shared" si="42"/>
        <v>0</v>
      </c>
      <c r="P172" s="3">
        <f t="shared" si="42"/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1:28">
      <c r="A173" s="26">
        <f t="shared" si="43"/>
        <v>123</v>
      </c>
      <c r="B173" s="26">
        <v>1</v>
      </c>
      <c r="C173" s="26">
        <v>737</v>
      </c>
      <c r="D173" s="29" t="s">
        <v>286</v>
      </c>
      <c r="E173" s="3">
        <f t="shared" si="41"/>
        <v>0</v>
      </c>
      <c r="F173" s="3">
        <f t="shared" si="41"/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f t="shared" si="42"/>
        <v>0</v>
      </c>
      <c r="P173" s="3">
        <f t="shared" si="42"/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</row>
    <row r="174" spans="1:28" ht="36">
      <c r="A174" s="26">
        <f t="shared" si="43"/>
        <v>124</v>
      </c>
      <c r="B174" s="26">
        <v>2</v>
      </c>
      <c r="C174" s="26">
        <v>749</v>
      </c>
      <c r="D174" s="29" t="s">
        <v>287</v>
      </c>
      <c r="E174" s="3">
        <f t="shared" si="41"/>
        <v>0</v>
      </c>
      <c r="F174" s="3">
        <f t="shared" si="41"/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f t="shared" si="42"/>
        <v>0</v>
      </c>
      <c r="P174" s="3">
        <f t="shared" si="42"/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</row>
    <row r="175" spans="1:28" ht="24">
      <c r="A175" s="26">
        <f t="shared" si="43"/>
        <v>125</v>
      </c>
      <c r="B175" s="26">
        <v>1</v>
      </c>
      <c r="C175" s="26">
        <v>698</v>
      </c>
      <c r="D175" s="29" t="s">
        <v>288</v>
      </c>
      <c r="E175" s="3">
        <f t="shared" si="41"/>
        <v>0</v>
      </c>
      <c r="F175" s="3">
        <f t="shared" si="41"/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f t="shared" si="42"/>
        <v>0</v>
      </c>
      <c r="P175" s="3">
        <f t="shared" si="42"/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</row>
    <row r="176" spans="1:28">
      <c r="A176" s="26">
        <f t="shared" si="43"/>
        <v>126</v>
      </c>
      <c r="B176" s="26">
        <v>1</v>
      </c>
      <c r="C176" s="26">
        <v>738</v>
      </c>
      <c r="D176" s="29" t="s">
        <v>169</v>
      </c>
      <c r="E176" s="3">
        <f t="shared" si="41"/>
        <v>0</v>
      </c>
      <c r="F176" s="3">
        <f t="shared" si="41"/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f t="shared" si="42"/>
        <v>0</v>
      </c>
      <c r="P176" s="3">
        <f t="shared" si="42"/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</row>
    <row r="177" spans="1:28">
      <c r="A177" s="26">
        <f t="shared" si="43"/>
        <v>127</v>
      </c>
      <c r="B177" s="26">
        <v>3</v>
      </c>
      <c r="C177" s="26">
        <v>689</v>
      </c>
      <c r="D177" s="29" t="s">
        <v>75</v>
      </c>
      <c r="E177" s="3">
        <f t="shared" si="41"/>
        <v>0</v>
      </c>
      <c r="F177" s="3">
        <f t="shared" si="41"/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f t="shared" si="42"/>
        <v>0</v>
      </c>
      <c r="P177" s="3">
        <f t="shared" si="42"/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</row>
    <row r="178" spans="1:28">
      <c r="A178" s="26">
        <f t="shared" si="43"/>
        <v>128</v>
      </c>
      <c r="B178" s="26">
        <v>2</v>
      </c>
      <c r="C178" s="26">
        <v>747</v>
      </c>
      <c r="D178" s="29" t="s">
        <v>170</v>
      </c>
      <c r="E178" s="3">
        <f t="shared" si="41"/>
        <v>0</v>
      </c>
      <c r="F178" s="3">
        <f t="shared" si="41"/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f t="shared" si="42"/>
        <v>0</v>
      </c>
      <c r="P178" s="3">
        <f t="shared" si="42"/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</row>
    <row r="179" spans="1:28">
      <c r="A179" s="26">
        <f t="shared" si="43"/>
        <v>129</v>
      </c>
      <c r="B179" s="26">
        <v>2</v>
      </c>
      <c r="C179" s="26">
        <v>756</v>
      </c>
      <c r="D179" s="29" t="s">
        <v>171</v>
      </c>
      <c r="E179" s="3">
        <f t="shared" si="41"/>
        <v>0</v>
      </c>
      <c r="F179" s="3">
        <f t="shared" si="41"/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f t="shared" si="42"/>
        <v>0</v>
      </c>
      <c r="P179" s="3">
        <f t="shared" si="42"/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</row>
    <row r="180" spans="1:28" ht="24">
      <c r="A180" s="26">
        <f t="shared" si="43"/>
        <v>130</v>
      </c>
      <c r="B180" s="26">
        <v>0</v>
      </c>
      <c r="C180" s="26">
        <v>658</v>
      </c>
      <c r="D180" s="29" t="s">
        <v>133</v>
      </c>
      <c r="E180" s="3">
        <f t="shared" si="41"/>
        <v>0</v>
      </c>
      <c r="F180" s="3">
        <f t="shared" si="41"/>
        <v>0</v>
      </c>
      <c r="G180" s="3"/>
      <c r="H180" s="3"/>
      <c r="I180" s="3"/>
      <c r="J180" s="3"/>
      <c r="K180" s="3"/>
      <c r="L180" s="3"/>
      <c r="M180" s="3"/>
      <c r="N180" s="3"/>
      <c r="O180" s="3">
        <f t="shared" si="42"/>
        <v>0</v>
      </c>
      <c r="P180" s="3">
        <f t="shared" si="42"/>
        <v>0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>
      <c r="A181" s="26">
        <f t="shared" si="43"/>
        <v>131</v>
      </c>
      <c r="B181" s="26">
        <v>1</v>
      </c>
      <c r="C181" s="26">
        <v>752</v>
      </c>
      <c r="D181" s="29" t="s">
        <v>172</v>
      </c>
      <c r="E181" s="3">
        <f t="shared" si="41"/>
        <v>0</v>
      </c>
      <c r="F181" s="3">
        <f t="shared" si="41"/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f t="shared" si="42"/>
        <v>0</v>
      </c>
      <c r="P181" s="3">
        <f t="shared" si="42"/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</row>
    <row r="182" spans="1:28" ht="24">
      <c r="A182" s="26">
        <f t="shared" si="43"/>
        <v>132</v>
      </c>
      <c r="B182" s="26">
        <v>1</v>
      </c>
      <c r="C182" s="26">
        <v>771</v>
      </c>
      <c r="D182" s="29" t="s">
        <v>76</v>
      </c>
      <c r="E182" s="3">
        <f t="shared" si="41"/>
        <v>11700</v>
      </c>
      <c r="F182" s="3">
        <f t="shared" si="41"/>
        <v>11700</v>
      </c>
      <c r="G182" s="3">
        <v>11700</v>
      </c>
      <c r="H182" s="3">
        <v>11700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f t="shared" si="42"/>
        <v>3594</v>
      </c>
      <c r="P182" s="3">
        <f t="shared" si="42"/>
        <v>3594</v>
      </c>
      <c r="Q182" s="3">
        <v>3594</v>
      </c>
      <c r="R182" s="3">
        <v>3594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12392</v>
      </c>
    </row>
    <row r="183" spans="1:28" ht="24">
      <c r="A183" s="26">
        <f t="shared" si="43"/>
        <v>133</v>
      </c>
      <c r="B183" s="26">
        <v>1</v>
      </c>
      <c r="C183" s="26">
        <v>760</v>
      </c>
      <c r="D183" s="29" t="s">
        <v>134</v>
      </c>
      <c r="E183" s="3">
        <f t="shared" si="41"/>
        <v>0</v>
      </c>
      <c r="F183" s="3">
        <f t="shared" si="41"/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f t="shared" si="42"/>
        <v>0</v>
      </c>
      <c r="P183" s="3">
        <f t="shared" si="42"/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</row>
    <row r="184" spans="1:28">
      <c r="A184" s="26">
        <f t="shared" si="43"/>
        <v>134</v>
      </c>
      <c r="B184" s="26">
        <v>1</v>
      </c>
      <c r="C184" s="26">
        <v>765</v>
      </c>
      <c r="D184" s="29" t="s">
        <v>135</v>
      </c>
      <c r="E184" s="3">
        <f t="shared" si="41"/>
        <v>0</v>
      </c>
      <c r="F184" s="3">
        <f t="shared" si="41"/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f t="shared" si="42"/>
        <v>0</v>
      </c>
      <c r="P184" s="3">
        <f t="shared" si="42"/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</row>
    <row r="185" spans="1:28">
      <c r="A185" s="26">
        <f t="shared" si="43"/>
        <v>135</v>
      </c>
      <c r="B185" s="26">
        <v>1</v>
      </c>
      <c r="C185" s="26">
        <v>707</v>
      </c>
      <c r="D185" s="29" t="s">
        <v>136</v>
      </c>
      <c r="E185" s="3">
        <f t="shared" si="41"/>
        <v>0</v>
      </c>
      <c r="F185" s="3">
        <f t="shared" si="41"/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f t="shared" si="42"/>
        <v>0</v>
      </c>
      <c r="P185" s="3">
        <f t="shared" si="42"/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</row>
    <row r="186" spans="1:28">
      <c r="A186" s="26">
        <f>A185+1</f>
        <v>136</v>
      </c>
      <c r="B186" s="26">
        <v>1</v>
      </c>
      <c r="C186" s="26">
        <v>766</v>
      </c>
      <c r="D186" s="29" t="s">
        <v>137</v>
      </c>
      <c r="E186" s="3">
        <f t="shared" si="41"/>
        <v>0</v>
      </c>
      <c r="F186" s="3">
        <f t="shared" si="41"/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f t="shared" si="42"/>
        <v>0</v>
      </c>
      <c r="P186" s="3">
        <f t="shared" si="42"/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</row>
    <row r="187" spans="1:28">
      <c r="A187" s="26">
        <f t="shared" si="43"/>
        <v>137</v>
      </c>
      <c r="B187" s="26">
        <v>1</v>
      </c>
      <c r="C187" s="26">
        <v>769</v>
      </c>
      <c r="D187" s="29" t="s">
        <v>138</v>
      </c>
      <c r="E187" s="3">
        <f t="shared" si="41"/>
        <v>0</v>
      </c>
      <c r="F187" s="3">
        <f t="shared" si="41"/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f t="shared" si="42"/>
        <v>0</v>
      </c>
      <c r="P187" s="3">
        <f t="shared" si="42"/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</row>
    <row r="188" spans="1:28">
      <c r="A188" s="26">
        <f t="shared" si="43"/>
        <v>138</v>
      </c>
      <c r="B188" s="26">
        <v>2</v>
      </c>
      <c r="C188" s="26">
        <v>772</v>
      </c>
      <c r="D188" s="29" t="s">
        <v>145</v>
      </c>
      <c r="E188" s="3">
        <f t="shared" si="41"/>
        <v>0</v>
      </c>
      <c r="F188" s="3">
        <f t="shared" si="41"/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f t="shared" si="42"/>
        <v>0</v>
      </c>
      <c r="P188" s="3">
        <f t="shared" si="42"/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</row>
    <row r="189" spans="1:28">
      <c r="A189" s="26">
        <f t="shared" si="43"/>
        <v>139</v>
      </c>
      <c r="B189" s="26"/>
      <c r="C189" s="26">
        <v>739</v>
      </c>
      <c r="D189" s="29" t="s">
        <v>186</v>
      </c>
      <c r="E189" s="3">
        <f t="shared" si="41"/>
        <v>0</v>
      </c>
      <c r="F189" s="3">
        <f t="shared" si="41"/>
        <v>0</v>
      </c>
      <c r="G189" s="3"/>
      <c r="H189" s="3"/>
      <c r="I189" s="3"/>
      <c r="J189" s="3"/>
      <c r="K189" s="3"/>
      <c r="L189" s="3"/>
      <c r="M189" s="3"/>
      <c r="N189" s="3"/>
      <c r="O189" s="3">
        <f t="shared" si="42"/>
        <v>0</v>
      </c>
      <c r="P189" s="3">
        <f t="shared" si="42"/>
        <v>0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>
      <c r="A190" s="26">
        <f t="shared" si="43"/>
        <v>140</v>
      </c>
      <c r="B190" s="26">
        <v>1</v>
      </c>
      <c r="C190" s="26">
        <v>745</v>
      </c>
      <c r="D190" s="29" t="s">
        <v>187</v>
      </c>
      <c r="E190" s="3">
        <f t="shared" si="41"/>
        <v>0</v>
      </c>
      <c r="F190" s="3">
        <f t="shared" si="41"/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f t="shared" si="42"/>
        <v>0</v>
      </c>
      <c r="P190" s="3">
        <f t="shared" si="42"/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</row>
    <row r="191" spans="1:28">
      <c r="A191" s="26">
        <f t="shared" si="43"/>
        <v>141</v>
      </c>
      <c r="B191" s="26">
        <v>1</v>
      </c>
      <c r="C191" s="26">
        <v>773</v>
      </c>
      <c r="D191" s="29" t="s">
        <v>188</v>
      </c>
      <c r="E191" s="3">
        <f t="shared" si="41"/>
        <v>0</v>
      </c>
      <c r="F191" s="3">
        <f t="shared" si="41"/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f t="shared" si="42"/>
        <v>0</v>
      </c>
      <c r="P191" s="3">
        <f t="shared" si="42"/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</row>
    <row r="192" spans="1:28">
      <c r="A192" s="26">
        <f>A191+1</f>
        <v>142</v>
      </c>
      <c r="B192" s="26"/>
      <c r="C192" s="26">
        <v>673</v>
      </c>
      <c r="D192" s="29" t="s">
        <v>189</v>
      </c>
      <c r="E192" s="3">
        <f t="shared" si="41"/>
        <v>0</v>
      </c>
      <c r="F192" s="3">
        <f t="shared" si="41"/>
        <v>0</v>
      </c>
      <c r="G192" s="3"/>
      <c r="H192" s="3"/>
      <c r="I192" s="3"/>
      <c r="J192" s="3"/>
      <c r="K192" s="3"/>
      <c r="L192" s="3"/>
      <c r="M192" s="3"/>
      <c r="N192" s="3"/>
      <c r="O192" s="3">
        <f t="shared" si="42"/>
        <v>0</v>
      </c>
      <c r="P192" s="3">
        <f t="shared" si="42"/>
        <v>0</v>
      </c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>
      <c r="A193" s="26">
        <f t="shared" si="43"/>
        <v>143</v>
      </c>
      <c r="B193" s="26">
        <v>1</v>
      </c>
      <c r="C193" s="26">
        <v>777</v>
      </c>
      <c r="D193" s="29" t="s">
        <v>289</v>
      </c>
      <c r="E193" s="3">
        <f t="shared" si="41"/>
        <v>0</v>
      </c>
      <c r="F193" s="3">
        <f t="shared" si="41"/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f t="shared" si="42"/>
        <v>0</v>
      </c>
      <c r="P193" s="3">
        <f t="shared" si="42"/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</row>
    <row r="194" spans="1:28">
      <c r="A194" s="26">
        <f t="shared" si="43"/>
        <v>144</v>
      </c>
      <c r="B194" s="26">
        <v>1</v>
      </c>
      <c r="C194" s="26">
        <v>632</v>
      </c>
      <c r="D194" s="29" t="s">
        <v>190</v>
      </c>
      <c r="E194" s="3">
        <f t="shared" si="41"/>
        <v>0</v>
      </c>
      <c r="F194" s="3">
        <f t="shared" si="41"/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f t="shared" si="42"/>
        <v>0</v>
      </c>
      <c r="P194" s="3">
        <f t="shared" si="42"/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</row>
    <row r="195" spans="1:28" ht="24">
      <c r="A195" s="26">
        <f t="shared" si="43"/>
        <v>145</v>
      </c>
      <c r="B195" s="26"/>
      <c r="C195" s="26">
        <v>661</v>
      </c>
      <c r="D195" s="29" t="s">
        <v>191</v>
      </c>
      <c r="E195" s="3">
        <f t="shared" si="41"/>
        <v>0</v>
      </c>
      <c r="F195" s="3">
        <f t="shared" si="41"/>
        <v>0</v>
      </c>
      <c r="G195" s="3"/>
      <c r="H195" s="3"/>
      <c r="I195" s="3"/>
      <c r="J195" s="3"/>
      <c r="K195" s="3"/>
      <c r="L195" s="3"/>
      <c r="M195" s="3"/>
      <c r="N195" s="3"/>
      <c r="O195" s="3">
        <f t="shared" si="42"/>
        <v>0</v>
      </c>
      <c r="P195" s="3">
        <f t="shared" si="42"/>
        <v>0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>
      <c r="A196" s="26">
        <f t="shared" si="43"/>
        <v>146</v>
      </c>
      <c r="B196" s="26"/>
      <c r="C196" s="26">
        <v>778</v>
      </c>
      <c r="D196" s="29" t="s">
        <v>192</v>
      </c>
      <c r="E196" s="3">
        <f t="shared" ref="E196:F198" si="44">G196+I196+K196+M196</f>
        <v>0</v>
      </c>
      <c r="F196" s="3">
        <f t="shared" si="44"/>
        <v>0</v>
      </c>
      <c r="G196" s="3"/>
      <c r="H196" s="3"/>
      <c r="I196" s="3"/>
      <c r="J196" s="3"/>
      <c r="K196" s="3"/>
      <c r="L196" s="3"/>
      <c r="M196" s="3"/>
      <c r="N196" s="3"/>
      <c r="O196" s="3">
        <f t="shared" ref="O196:P198" si="45">Q196+S196</f>
        <v>0</v>
      </c>
      <c r="P196" s="3">
        <f t="shared" si="45"/>
        <v>0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>
      <c r="A197" s="26">
        <f t="shared" si="43"/>
        <v>147</v>
      </c>
      <c r="B197" s="26"/>
      <c r="C197" s="26">
        <v>757</v>
      </c>
      <c r="D197" s="29" t="s">
        <v>193</v>
      </c>
      <c r="E197" s="3">
        <f t="shared" si="44"/>
        <v>0</v>
      </c>
      <c r="F197" s="3">
        <f t="shared" si="44"/>
        <v>0</v>
      </c>
      <c r="G197" s="3"/>
      <c r="H197" s="3"/>
      <c r="I197" s="3"/>
      <c r="J197" s="3"/>
      <c r="K197" s="3"/>
      <c r="L197" s="3"/>
      <c r="M197" s="3"/>
      <c r="N197" s="3"/>
      <c r="O197" s="3">
        <f t="shared" si="45"/>
        <v>0</v>
      </c>
      <c r="P197" s="3">
        <f t="shared" si="45"/>
        <v>0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>
      <c r="A198" s="26">
        <f>A197+1</f>
        <v>148</v>
      </c>
      <c r="B198" s="26"/>
      <c r="C198" s="26">
        <v>710</v>
      </c>
      <c r="D198" s="29" t="s">
        <v>194</v>
      </c>
      <c r="E198" s="3">
        <f t="shared" si="44"/>
        <v>0</v>
      </c>
      <c r="F198" s="3">
        <f t="shared" si="44"/>
        <v>0</v>
      </c>
      <c r="G198" s="3"/>
      <c r="H198" s="3"/>
      <c r="I198" s="3"/>
      <c r="J198" s="3"/>
      <c r="K198" s="3"/>
      <c r="L198" s="3"/>
      <c r="M198" s="3"/>
      <c r="N198" s="3"/>
      <c r="O198" s="3">
        <f t="shared" si="45"/>
        <v>0</v>
      </c>
      <c r="P198" s="3">
        <f t="shared" si="45"/>
        <v>0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>
      <c r="A199" s="26"/>
      <c r="B199" s="26"/>
      <c r="C199" s="26"/>
      <c r="D199" s="29" t="s">
        <v>77</v>
      </c>
      <c r="E199" s="3">
        <f>SUM(E132:E198)</f>
        <v>285548</v>
      </c>
      <c r="F199" s="3">
        <f t="shared" ref="F199:AB199" si="46">SUM(F132:F198)</f>
        <v>268968</v>
      </c>
      <c r="G199" s="3">
        <f t="shared" si="46"/>
        <v>258255</v>
      </c>
      <c r="H199" s="3">
        <f t="shared" si="46"/>
        <v>258255</v>
      </c>
      <c r="I199" s="3">
        <f t="shared" si="46"/>
        <v>7130</v>
      </c>
      <c r="J199" s="3">
        <f t="shared" si="46"/>
        <v>7130</v>
      </c>
      <c r="K199" s="3">
        <f t="shared" si="46"/>
        <v>267</v>
      </c>
      <c r="L199" s="3">
        <f t="shared" si="46"/>
        <v>267</v>
      </c>
      <c r="M199" s="3">
        <f t="shared" si="46"/>
        <v>19896</v>
      </c>
      <c r="N199" s="3">
        <f t="shared" si="46"/>
        <v>3316</v>
      </c>
      <c r="O199" s="3">
        <f t="shared" si="46"/>
        <v>716259</v>
      </c>
      <c r="P199" s="3">
        <f t="shared" si="46"/>
        <v>332347</v>
      </c>
      <c r="Q199" s="3">
        <f t="shared" si="46"/>
        <v>80748</v>
      </c>
      <c r="R199" s="3">
        <f t="shared" si="46"/>
        <v>80748</v>
      </c>
      <c r="S199" s="3">
        <f t="shared" si="46"/>
        <v>635511</v>
      </c>
      <c r="T199" s="3">
        <f t="shared" si="46"/>
        <v>251599</v>
      </c>
      <c r="U199" s="3">
        <f t="shared" si="46"/>
        <v>45451</v>
      </c>
      <c r="V199" s="3">
        <f t="shared" si="46"/>
        <v>119522</v>
      </c>
      <c r="W199" s="3">
        <f t="shared" si="46"/>
        <v>0</v>
      </c>
      <c r="X199" s="3">
        <f t="shared" si="46"/>
        <v>0</v>
      </c>
      <c r="Y199" s="3">
        <f t="shared" si="46"/>
        <v>13627</v>
      </c>
      <c r="Z199" s="3">
        <f t="shared" si="46"/>
        <v>14757</v>
      </c>
      <c r="AA199" s="3">
        <f t="shared" si="46"/>
        <v>0</v>
      </c>
      <c r="AB199" s="3">
        <f t="shared" si="46"/>
        <v>744976</v>
      </c>
    </row>
    <row r="200" spans="1:28">
      <c r="A200" s="26"/>
      <c r="B200" s="26"/>
      <c r="C200" s="26"/>
      <c r="D200" s="29" t="s">
        <v>78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24">
      <c r="A201" s="26">
        <f>A198+1</f>
        <v>149</v>
      </c>
      <c r="B201" s="26">
        <v>2</v>
      </c>
      <c r="C201" s="26">
        <v>222</v>
      </c>
      <c r="D201" s="29" t="s">
        <v>290</v>
      </c>
      <c r="E201" s="3">
        <f>G201+I201+K201+M201</f>
        <v>7702</v>
      </c>
      <c r="F201" s="3">
        <f>H201+J201+L201+N201</f>
        <v>7702</v>
      </c>
      <c r="G201" s="3">
        <v>7597</v>
      </c>
      <c r="H201" s="3">
        <v>7597</v>
      </c>
      <c r="I201" s="3">
        <v>0</v>
      </c>
      <c r="J201" s="3">
        <v>0</v>
      </c>
      <c r="K201" s="3">
        <v>105</v>
      </c>
      <c r="L201" s="3">
        <v>105</v>
      </c>
      <c r="M201" s="3">
        <v>0</v>
      </c>
      <c r="N201" s="3">
        <v>0</v>
      </c>
      <c r="O201" s="3">
        <f>Q201+S201</f>
        <v>21162</v>
      </c>
      <c r="P201" s="3">
        <f>R201+T201</f>
        <v>9797</v>
      </c>
      <c r="Q201" s="3">
        <v>2350</v>
      </c>
      <c r="R201" s="3">
        <v>2350</v>
      </c>
      <c r="S201" s="3">
        <v>18812</v>
      </c>
      <c r="T201" s="3">
        <v>7447</v>
      </c>
      <c r="U201" s="3">
        <v>3250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91108</v>
      </c>
    </row>
    <row r="202" spans="1:28">
      <c r="A202" s="26"/>
      <c r="B202" s="26"/>
      <c r="C202" s="26"/>
      <c r="D202" s="29" t="s">
        <v>79</v>
      </c>
      <c r="E202" s="3">
        <f>SUM(E201)</f>
        <v>7702</v>
      </c>
      <c r="F202" s="3">
        <f t="shared" ref="F202:AB202" si="47">SUM(F201)</f>
        <v>7702</v>
      </c>
      <c r="G202" s="3">
        <f t="shared" si="47"/>
        <v>7597</v>
      </c>
      <c r="H202" s="3">
        <f t="shared" si="47"/>
        <v>7597</v>
      </c>
      <c r="I202" s="3">
        <f t="shared" si="47"/>
        <v>0</v>
      </c>
      <c r="J202" s="3">
        <f t="shared" si="47"/>
        <v>0</v>
      </c>
      <c r="K202" s="3">
        <f t="shared" si="47"/>
        <v>105</v>
      </c>
      <c r="L202" s="3">
        <f t="shared" si="47"/>
        <v>105</v>
      </c>
      <c r="M202" s="3">
        <f t="shared" si="47"/>
        <v>0</v>
      </c>
      <c r="N202" s="3">
        <f t="shared" si="47"/>
        <v>0</v>
      </c>
      <c r="O202" s="3">
        <f t="shared" si="47"/>
        <v>21162</v>
      </c>
      <c r="P202" s="3">
        <f t="shared" si="47"/>
        <v>9797</v>
      </c>
      <c r="Q202" s="3">
        <f t="shared" si="47"/>
        <v>2350</v>
      </c>
      <c r="R202" s="3">
        <f t="shared" si="47"/>
        <v>2350</v>
      </c>
      <c r="S202" s="3">
        <f t="shared" si="47"/>
        <v>18812</v>
      </c>
      <c r="T202" s="3">
        <f t="shared" si="47"/>
        <v>7447</v>
      </c>
      <c r="U202" s="3">
        <f t="shared" si="47"/>
        <v>3250</v>
      </c>
      <c r="V202" s="3">
        <f t="shared" si="47"/>
        <v>0</v>
      </c>
      <c r="W202" s="3">
        <f t="shared" si="47"/>
        <v>0</v>
      </c>
      <c r="X202" s="3">
        <f t="shared" si="47"/>
        <v>0</v>
      </c>
      <c r="Y202" s="3">
        <f t="shared" si="47"/>
        <v>0</v>
      </c>
      <c r="Z202" s="3">
        <f t="shared" si="47"/>
        <v>0</v>
      </c>
      <c r="AA202" s="3">
        <f t="shared" si="47"/>
        <v>0</v>
      </c>
      <c r="AB202" s="3">
        <f t="shared" si="47"/>
        <v>91108</v>
      </c>
    </row>
    <row r="203" spans="1:28">
      <c r="A203" s="26"/>
      <c r="B203" s="26"/>
      <c r="C203" s="26"/>
      <c r="D203" s="29" t="s">
        <v>80</v>
      </c>
      <c r="E203" s="5">
        <f t="shared" ref="E203:AB203" si="48">E202+E199+E130+E125+E122+E119+E116+E112+E108+E105+E102+E93+E69+E66+E57+E49+E46+E43+E39+E36+E23+E20+E16</f>
        <v>681444</v>
      </c>
      <c r="F203" s="5">
        <f t="shared" si="48"/>
        <v>630999</v>
      </c>
      <c r="G203" s="5">
        <f t="shared" si="48"/>
        <v>609989</v>
      </c>
      <c r="H203" s="5">
        <f t="shared" si="48"/>
        <v>609989</v>
      </c>
      <c r="I203" s="5">
        <f t="shared" si="48"/>
        <v>9536</v>
      </c>
      <c r="J203" s="5">
        <f t="shared" si="48"/>
        <v>9536</v>
      </c>
      <c r="K203" s="5">
        <f t="shared" si="48"/>
        <v>1385</v>
      </c>
      <c r="L203" s="5">
        <f t="shared" si="48"/>
        <v>1385</v>
      </c>
      <c r="M203" s="5">
        <f t="shared" si="48"/>
        <v>60534</v>
      </c>
      <c r="N203" s="5">
        <f t="shared" si="48"/>
        <v>10089</v>
      </c>
      <c r="O203" s="5">
        <f t="shared" si="48"/>
        <v>1684969</v>
      </c>
      <c r="P203" s="5">
        <f t="shared" si="48"/>
        <v>776730</v>
      </c>
      <c r="Q203" s="5">
        <f t="shared" si="48"/>
        <v>190115</v>
      </c>
      <c r="R203" s="5">
        <f t="shared" si="48"/>
        <v>190115</v>
      </c>
      <c r="S203" s="5">
        <f t="shared" si="48"/>
        <v>1494854</v>
      </c>
      <c r="T203" s="5">
        <f t="shared" si="48"/>
        <v>586615</v>
      </c>
      <c r="U203" s="5">
        <f t="shared" si="48"/>
        <v>93955</v>
      </c>
      <c r="V203" s="5">
        <f t="shared" si="48"/>
        <v>140407</v>
      </c>
      <c r="W203" s="5">
        <f t="shared" si="48"/>
        <v>1000</v>
      </c>
      <c r="X203" s="5">
        <f t="shared" si="48"/>
        <v>0</v>
      </c>
      <c r="Y203" s="5">
        <f t="shared" si="48"/>
        <v>25762</v>
      </c>
      <c r="Z203" s="5">
        <f t="shared" si="48"/>
        <v>28047</v>
      </c>
      <c r="AA203" s="5">
        <f t="shared" si="48"/>
        <v>0</v>
      </c>
      <c r="AB203" s="5">
        <f t="shared" si="48"/>
        <v>4054773</v>
      </c>
    </row>
    <row r="204" spans="1:28">
      <c r="A204" s="26"/>
      <c r="B204" s="26"/>
      <c r="C204" s="26"/>
      <c r="D204" s="29" t="s">
        <v>81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>
      <c r="A205" s="26"/>
      <c r="B205" s="26"/>
      <c r="C205" s="26"/>
      <c r="D205" s="29" t="s">
        <v>82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48">
      <c r="A206" s="26">
        <f>A201+1</f>
        <v>150</v>
      </c>
      <c r="B206" s="26">
        <v>1</v>
      </c>
      <c r="C206" s="26">
        <v>224</v>
      </c>
      <c r="D206" s="29" t="s">
        <v>291</v>
      </c>
      <c r="E206" s="3">
        <f>G206+I206+K206+M206</f>
        <v>6649</v>
      </c>
      <c r="F206" s="3">
        <f>H206+J206+L206+N206</f>
        <v>5949</v>
      </c>
      <c r="G206" s="3">
        <v>5782</v>
      </c>
      <c r="H206" s="3">
        <v>5782</v>
      </c>
      <c r="I206" s="3">
        <v>0</v>
      </c>
      <c r="J206" s="3">
        <v>0</v>
      </c>
      <c r="K206" s="3">
        <v>27</v>
      </c>
      <c r="L206" s="3">
        <v>27</v>
      </c>
      <c r="M206" s="3">
        <v>840</v>
      </c>
      <c r="N206" s="3">
        <v>140</v>
      </c>
      <c r="O206" s="3">
        <f>Q206+S206</f>
        <v>13449</v>
      </c>
      <c r="P206" s="3">
        <f>R206+T206</f>
        <v>6506</v>
      </c>
      <c r="Q206" s="3">
        <v>1997</v>
      </c>
      <c r="R206" s="3">
        <v>1997</v>
      </c>
      <c r="S206" s="3">
        <f>13952-2500</f>
        <v>11452</v>
      </c>
      <c r="T206" s="3">
        <f>5509-1000</f>
        <v>4509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80081</v>
      </c>
    </row>
    <row r="207" spans="1:28">
      <c r="A207" s="26"/>
      <c r="B207" s="26"/>
      <c r="C207" s="26"/>
      <c r="D207" s="29" t="s">
        <v>83</v>
      </c>
      <c r="E207" s="3">
        <f>SUM(E206)</f>
        <v>6649</v>
      </c>
      <c r="F207" s="3">
        <f t="shared" ref="F207:AB207" si="49">SUM(F206)</f>
        <v>5949</v>
      </c>
      <c r="G207" s="3">
        <f t="shared" si="49"/>
        <v>5782</v>
      </c>
      <c r="H207" s="3">
        <f t="shared" si="49"/>
        <v>5782</v>
      </c>
      <c r="I207" s="3">
        <f t="shared" si="49"/>
        <v>0</v>
      </c>
      <c r="J207" s="3">
        <f t="shared" si="49"/>
        <v>0</v>
      </c>
      <c r="K207" s="3">
        <f t="shared" si="49"/>
        <v>27</v>
      </c>
      <c r="L207" s="3">
        <f t="shared" si="49"/>
        <v>27</v>
      </c>
      <c r="M207" s="3">
        <f t="shared" si="49"/>
        <v>840</v>
      </c>
      <c r="N207" s="3">
        <f t="shared" si="49"/>
        <v>140</v>
      </c>
      <c r="O207" s="3">
        <f t="shared" si="49"/>
        <v>13449</v>
      </c>
      <c r="P207" s="3">
        <f t="shared" si="49"/>
        <v>6506</v>
      </c>
      <c r="Q207" s="3">
        <f t="shared" si="49"/>
        <v>1997</v>
      </c>
      <c r="R207" s="3">
        <f t="shared" si="49"/>
        <v>1997</v>
      </c>
      <c r="S207" s="3">
        <f t="shared" si="49"/>
        <v>11452</v>
      </c>
      <c r="T207" s="3">
        <f t="shared" si="49"/>
        <v>4509</v>
      </c>
      <c r="U207" s="3">
        <f t="shared" si="49"/>
        <v>0</v>
      </c>
      <c r="V207" s="3">
        <f t="shared" si="49"/>
        <v>0</v>
      </c>
      <c r="W207" s="3">
        <f t="shared" si="49"/>
        <v>0</v>
      </c>
      <c r="X207" s="3">
        <f t="shared" si="49"/>
        <v>0</v>
      </c>
      <c r="Y207" s="3">
        <f t="shared" si="49"/>
        <v>0</v>
      </c>
      <c r="Z207" s="3">
        <f t="shared" si="49"/>
        <v>0</v>
      </c>
      <c r="AA207" s="3">
        <f t="shared" si="49"/>
        <v>0</v>
      </c>
      <c r="AB207" s="3">
        <f t="shared" si="49"/>
        <v>80081</v>
      </c>
    </row>
    <row r="208" spans="1:28">
      <c r="A208" s="26"/>
      <c r="B208" s="26"/>
      <c r="C208" s="26"/>
      <c r="D208" s="29" t="s">
        <v>84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24">
      <c r="A209" s="26">
        <f>A206+1</f>
        <v>151</v>
      </c>
      <c r="B209" s="26">
        <v>1</v>
      </c>
      <c r="C209" s="26">
        <v>234</v>
      </c>
      <c r="D209" s="29" t="s">
        <v>292</v>
      </c>
      <c r="E209" s="3">
        <f>G209+I209+K209+M209</f>
        <v>7978</v>
      </c>
      <c r="F209" s="3">
        <f>H209+J209+L209+N209</f>
        <v>7978</v>
      </c>
      <c r="G209" s="3">
        <v>7966</v>
      </c>
      <c r="H209" s="3">
        <v>7966</v>
      </c>
      <c r="I209" s="3">
        <v>0</v>
      </c>
      <c r="J209" s="3">
        <v>0</v>
      </c>
      <c r="K209" s="3">
        <v>12</v>
      </c>
      <c r="L209" s="3">
        <v>12</v>
      </c>
      <c r="M209" s="3">
        <v>0</v>
      </c>
      <c r="N209" s="3">
        <v>0</v>
      </c>
      <c r="O209" s="3">
        <f>Q209+S209</f>
        <v>24251</v>
      </c>
      <c r="P209" s="3">
        <f>R209+T209</f>
        <v>11090</v>
      </c>
      <c r="Q209" s="3">
        <v>2466</v>
      </c>
      <c r="R209" s="3">
        <v>2466</v>
      </c>
      <c r="S209" s="3">
        <v>21785</v>
      </c>
      <c r="T209" s="3">
        <v>8624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77626</v>
      </c>
    </row>
    <row r="210" spans="1:28">
      <c r="A210" s="26"/>
      <c r="B210" s="26"/>
      <c r="C210" s="26"/>
      <c r="D210" s="29" t="s">
        <v>85</v>
      </c>
      <c r="E210" s="3">
        <f t="shared" ref="E210:AB210" si="50">SUM(E209)</f>
        <v>7978</v>
      </c>
      <c r="F210" s="3">
        <f t="shared" si="50"/>
        <v>7978</v>
      </c>
      <c r="G210" s="3">
        <f t="shared" si="50"/>
        <v>7966</v>
      </c>
      <c r="H210" s="3">
        <f t="shared" si="50"/>
        <v>7966</v>
      </c>
      <c r="I210" s="3">
        <f t="shared" si="50"/>
        <v>0</v>
      </c>
      <c r="J210" s="3">
        <f t="shared" si="50"/>
        <v>0</v>
      </c>
      <c r="K210" s="3">
        <f t="shared" si="50"/>
        <v>12</v>
      </c>
      <c r="L210" s="3">
        <f t="shared" si="50"/>
        <v>12</v>
      </c>
      <c r="M210" s="3">
        <f t="shared" si="50"/>
        <v>0</v>
      </c>
      <c r="N210" s="3">
        <f t="shared" si="50"/>
        <v>0</v>
      </c>
      <c r="O210" s="3">
        <f t="shared" si="50"/>
        <v>24251</v>
      </c>
      <c r="P210" s="3">
        <f t="shared" si="50"/>
        <v>11090</v>
      </c>
      <c r="Q210" s="3">
        <f t="shared" si="50"/>
        <v>2466</v>
      </c>
      <c r="R210" s="3">
        <f t="shared" si="50"/>
        <v>2466</v>
      </c>
      <c r="S210" s="3">
        <f t="shared" si="50"/>
        <v>21785</v>
      </c>
      <c r="T210" s="3">
        <f t="shared" si="50"/>
        <v>8624</v>
      </c>
      <c r="U210" s="3">
        <f t="shared" si="50"/>
        <v>0</v>
      </c>
      <c r="V210" s="3">
        <f t="shared" si="50"/>
        <v>0</v>
      </c>
      <c r="W210" s="3">
        <f t="shared" si="50"/>
        <v>0</v>
      </c>
      <c r="X210" s="3">
        <f t="shared" si="50"/>
        <v>0</v>
      </c>
      <c r="Y210" s="3">
        <f t="shared" si="50"/>
        <v>0</v>
      </c>
      <c r="Z210" s="3">
        <f t="shared" si="50"/>
        <v>0</v>
      </c>
      <c r="AA210" s="3">
        <f t="shared" si="50"/>
        <v>0</v>
      </c>
      <c r="AB210" s="3">
        <f t="shared" si="50"/>
        <v>77626</v>
      </c>
    </row>
    <row r="211" spans="1:28">
      <c r="A211" s="26"/>
      <c r="B211" s="26"/>
      <c r="C211" s="26"/>
      <c r="D211" s="29" t="s">
        <v>86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24">
      <c r="A212" s="26">
        <f>A209+1</f>
        <v>152</v>
      </c>
      <c r="B212" s="26">
        <v>1</v>
      </c>
      <c r="C212" s="26">
        <v>248</v>
      </c>
      <c r="D212" s="29" t="s">
        <v>293</v>
      </c>
      <c r="E212" s="3">
        <f>G212+I212+K212+M212</f>
        <v>5594</v>
      </c>
      <c r="F212" s="3">
        <f>H212+J212+L212+N212</f>
        <v>4994</v>
      </c>
      <c r="G212" s="3">
        <v>4837</v>
      </c>
      <c r="H212" s="3">
        <v>4837</v>
      </c>
      <c r="I212" s="3">
        <v>0</v>
      </c>
      <c r="J212" s="3">
        <v>0</v>
      </c>
      <c r="K212" s="3">
        <v>37</v>
      </c>
      <c r="L212" s="3">
        <v>37</v>
      </c>
      <c r="M212" s="3">
        <v>720</v>
      </c>
      <c r="N212" s="3">
        <v>120</v>
      </c>
      <c r="O212" s="3">
        <f>Q212+S212</f>
        <v>9787</v>
      </c>
      <c r="P212" s="3">
        <f>R212+T212</f>
        <v>4764</v>
      </c>
      <c r="Q212" s="3">
        <v>1490</v>
      </c>
      <c r="R212" s="3">
        <v>1490</v>
      </c>
      <c r="S212" s="3">
        <f>10797-2500</f>
        <v>8297</v>
      </c>
      <c r="T212" s="3">
        <f>4274-1000</f>
        <v>3274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45858</v>
      </c>
    </row>
    <row r="213" spans="1:28">
      <c r="A213" s="26"/>
      <c r="B213" s="26"/>
      <c r="C213" s="26"/>
      <c r="D213" s="29" t="s">
        <v>87</v>
      </c>
      <c r="E213" s="3">
        <f t="shared" ref="E213:AB213" si="51">SUM(E212)</f>
        <v>5594</v>
      </c>
      <c r="F213" s="3">
        <f t="shared" si="51"/>
        <v>4994</v>
      </c>
      <c r="G213" s="3">
        <f t="shared" si="51"/>
        <v>4837</v>
      </c>
      <c r="H213" s="3">
        <f t="shared" si="51"/>
        <v>4837</v>
      </c>
      <c r="I213" s="3">
        <f t="shared" si="51"/>
        <v>0</v>
      </c>
      <c r="J213" s="3">
        <f t="shared" si="51"/>
        <v>0</v>
      </c>
      <c r="K213" s="3">
        <f t="shared" si="51"/>
        <v>37</v>
      </c>
      <c r="L213" s="3">
        <f t="shared" si="51"/>
        <v>37</v>
      </c>
      <c r="M213" s="3">
        <f t="shared" si="51"/>
        <v>720</v>
      </c>
      <c r="N213" s="3">
        <f t="shared" si="51"/>
        <v>120</v>
      </c>
      <c r="O213" s="3">
        <f t="shared" si="51"/>
        <v>9787</v>
      </c>
      <c r="P213" s="3">
        <f t="shared" si="51"/>
        <v>4764</v>
      </c>
      <c r="Q213" s="3">
        <f t="shared" si="51"/>
        <v>1490</v>
      </c>
      <c r="R213" s="3">
        <f t="shared" si="51"/>
        <v>1490</v>
      </c>
      <c r="S213" s="3">
        <f t="shared" si="51"/>
        <v>8297</v>
      </c>
      <c r="T213" s="3">
        <f t="shared" si="51"/>
        <v>3274</v>
      </c>
      <c r="U213" s="3">
        <f t="shared" si="51"/>
        <v>0</v>
      </c>
      <c r="V213" s="3">
        <f t="shared" si="51"/>
        <v>0</v>
      </c>
      <c r="W213" s="3">
        <f t="shared" si="51"/>
        <v>0</v>
      </c>
      <c r="X213" s="3">
        <f t="shared" si="51"/>
        <v>0</v>
      </c>
      <c r="Y213" s="3">
        <f t="shared" si="51"/>
        <v>0</v>
      </c>
      <c r="Z213" s="3">
        <f t="shared" si="51"/>
        <v>0</v>
      </c>
      <c r="AA213" s="3">
        <f t="shared" si="51"/>
        <v>0</v>
      </c>
      <c r="AB213" s="3">
        <f t="shared" si="51"/>
        <v>45858</v>
      </c>
    </row>
    <row r="214" spans="1:28">
      <c r="A214" s="26"/>
      <c r="B214" s="26"/>
      <c r="C214" s="26"/>
      <c r="D214" s="29" t="s">
        <v>88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24">
      <c r="A215" s="26">
        <f>A212+1</f>
        <v>153</v>
      </c>
      <c r="B215" s="26">
        <v>2</v>
      </c>
      <c r="C215" s="26">
        <v>324</v>
      </c>
      <c r="D215" s="29" t="s">
        <v>294</v>
      </c>
      <c r="E215" s="3">
        <f>G215+I215+K215+M215</f>
        <v>5976</v>
      </c>
      <c r="F215" s="3">
        <f>H215+J215+L215+N215</f>
        <v>5336</v>
      </c>
      <c r="G215" s="3">
        <v>5197</v>
      </c>
      <c r="H215" s="3">
        <v>5197</v>
      </c>
      <c r="I215" s="3">
        <v>0</v>
      </c>
      <c r="J215" s="3">
        <v>0</v>
      </c>
      <c r="K215" s="3">
        <f>13-2</f>
        <v>11</v>
      </c>
      <c r="L215" s="3">
        <f>13-2</f>
        <v>11</v>
      </c>
      <c r="M215" s="3">
        <v>768</v>
      </c>
      <c r="N215" s="3">
        <v>128</v>
      </c>
      <c r="O215" s="3">
        <f>Q215+S215</f>
        <v>11981</v>
      </c>
      <c r="P215" s="3">
        <f>R215+T215</f>
        <v>5710</v>
      </c>
      <c r="Q215" s="3">
        <v>1601</v>
      </c>
      <c r="R215" s="3">
        <v>1601</v>
      </c>
      <c r="S215" s="3">
        <v>10380</v>
      </c>
      <c r="T215" s="3">
        <v>4109</v>
      </c>
      <c r="U215" s="3">
        <v>600</v>
      </c>
      <c r="V215" s="3">
        <v>0</v>
      </c>
      <c r="W215" s="3">
        <v>0</v>
      </c>
      <c r="X215" s="3">
        <v>0</v>
      </c>
      <c r="Y215" s="3">
        <v>501</v>
      </c>
      <c r="Z215" s="3">
        <v>611</v>
      </c>
      <c r="AA215" s="3">
        <v>0</v>
      </c>
      <c r="AB215" s="3">
        <v>36056</v>
      </c>
    </row>
    <row r="216" spans="1:28">
      <c r="A216" s="26"/>
      <c r="B216" s="26"/>
      <c r="C216" s="26"/>
      <c r="D216" s="29" t="s">
        <v>89</v>
      </c>
      <c r="E216" s="3">
        <f t="shared" ref="E216:AB216" si="52">SUM(E215)</f>
        <v>5976</v>
      </c>
      <c r="F216" s="3">
        <f t="shared" si="52"/>
        <v>5336</v>
      </c>
      <c r="G216" s="3">
        <f t="shared" si="52"/>
        <v>5197</v>
      </c>
      <c r="H216" s="3">
        <f t="shared" si="52"/>
        <v>5197</v>
      </c>
      <c r="I216" s="3">
        <f t="shared" si="52"/>
        <v>0</v>
      </c>
      <c r="J216" s="3">
        <f t="shared" si="52"/>
        <v>0</v>
      </c>
      <c r="K216" s="3">
        <f t="shared" si="52"/>
        <v>11</v>
      </c>
      <c r="L216" s="3">
        <f t="shared" si="52"/>
        <v>11</v>
      </c>
      <c r="M216" s="3">
        <f t="shared" si="52"/>
        <v>768</v>
      </c>
      <c r="N216" s="3">
        <f t="shared" si="52"/>
        <v>128</v>
      </c>
      <c r="O216" s="3">
        <f t="shared" si="52"/>
        <v>11981</v>
      </c>
      <c r="P216" s="3">
        <f t="shared" si="52"/>
        <v>5710</v>
      </c>
      <c r="Q216" s="3">
        <f t="shared" si="52"/>
        <v>1601</v>
      </c>
      <c r="R216" s="3">
        <f t="shared" si="52"/>
        <v>1601</v>
      </c>
      <c r="S216" s="3">
        <f t="shared" si="52"/>
        <v>10380</v>
      </c>
      <c r="T216" s="3">
        <f t="shared" si="52"/>
        <v>4109</v>
      </c>
      <c r="U216" s="3">
        <f t="shared" si="52"/>
        <v>600</v>
      </c>
      <c r="V216" s="3">
        <f t="shared" si="52"/>
        <v>0</v>
      </c>
      <c r="W216" s="3">
        <f t="shared" si="52"/>
        <v>0</v>
      </c>
      <c r="X216" s="3">
        <f t="shared" si="52"/>
        <v>0</v>
      </c>
      <c r="Y216" s="3">
        <f t="shared" si="52"/>
        <v>501</v>
      </c>
      <c r="Z216" s="3">
        <f t="shared" si="52"/>
        <v>611</v>
      </c>
      <c r="AA216" s="3">
        <f t="shared" si="52"/>
        <v>0</v>
      </c>
      <c r="AB216" s="3">
        <f t="shared" si="52"/>
        <v>36056</v>
      </c>
    </row>
    <row r="217" spans="1:28">
      <c r="A217" s="26"/>
      <c r="B217" s="26"/>
      <c r="C217" s="26"/>
      <c r="D217" s="29" t="s">
        <v>90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24">
      <c r="A218" s="26">
        <f>A215+1</f>
        <v>154</v>
      </c>
      <c r="B218" s="26">
        <v>1</v>
      </c>
      <c r="C218" s="26">
        <v>257</v>
      </c>
      <c r="D218" s="29" t="s">
        <v>295</v>
      </c>
      <c r="E218" s="3">
        <f>G218+I218+K218+M218</f>
        <v>7090</v>
      </c>
      <c r="F218" s="3">
        <f>H218+J218+L218+N218</f>
        <v>7090</v>
      </c>
      <c r="G218" s="3">
        <v>7084</v>
      </c>
      <c r="H218" s="3">
        <v>7084</v>
      </c>
      <c r="I218" s="3">
        <v>0</v>
      </c>
      <c r="J218" s="3">
        <v>0</v>
      </c>
      <c r="K218" s="3">
        <v>6</v>
      </c>
      <c r="L218" s="3">
        <v>6</v>
      </c>
      <c r="M218" s="3">
        <v>0</v>
      </c>
      <c r="N218" s="3">
        <v>0</v>
      </c>
      <c r="O218" s="3">
        <f>Q218+S218</f>
        <v>15406</v>
      </c>
      <c r="P218" s="3">
        <f>R218+T218</f>
        <v>7414</v>
      </c>
      <c r="Q218" s="3">
        <v>2177</v>
      </c>
      <c r="R218" s="3">
        <v>2177</v>
      </c>
      <c r="S218" s="3">
        <v>13229</v>
      </c>
      <c r="T218" s="3">
        <v>5237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117025</v>
      </c>
    </row>
    <row r="219" spans="1:28" ht="24">
      <c r="A219" s="26">
        <f>A218+1</f>
        <v>155</v>
      </c>
      <c r="B219" s="26">
        <v>1</v>
      </c>
      <c r="C219" s="26">
        <v>734</v>
      </c>
      <c r="D219" s="29" t="s">
        <v>173</v>
      </c>
      <c r="E219" s="3">
        <f>G219+I219+K219+M219</f>
        <v>0</v>
      </c>
      <c r="F219" s="3">
        <f>H219+J219+L219+N219</f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f>Q219+S219</f>
        <v>0</v>
      </c>
      <c r="P219" s="3">
        <f>R219+T219</f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</row>
    <row r="220" spans="1:28" ht="24">
      <c r="A220" s="26"/>
      <c r="B220" s="26"/>
      <c r="C220" s="26"/>
      <c r="D220" s="29" t="s">
        <v>91</v>
      </c>
      <c r="E220" s="3">
        <f t="shared" ref="E220:AB220" si="53">SUM(E218:E219)</f>
        <v>7090</v>
      </c>
      <c r="F220" s="3">
        <f t="shared" si="53"/>
        <v>7090</v>
      </c>
      <c r="G220" s="3">
        <f t="shared" si="53"/>
        <v>7084</v>
      </c>
      <c r="H220" s="3">
        <f t="shared" si="53"/>
        <v>7084</v>
      </c>
      <c r="I220" s="3">
        <f t="shared" si="53"/>
        <v>0</v>
      </c>
      <c r="J220" s="3">
        <f t="shared" si="53"/>
        <v>0</v>
      </c>
      <c r="K220" s="3">
        <f t="shared" si="53"/>
        <v>6</v>
      </c>
      <c r="L220" s="3">
        <f t="shared" si="53"/>
        <v>6</v>
      </c>
      <c r="M220" s="3">
        <f t="shared" si="53"/>
        <v>0</v>
      </c>
      <c r="N220" s="3">
        <f t="shared" si="53"/>
        <v>0</v>
      </c>
      <c r="O220" s="3">
        <f t="shared" si="53"/>
        <v>15406</v>
      </c>
      <c r="P220" s="3">
        <f t="shared" si="53"/>
        <v>7414</v>
      </c>
      <c r="Q220" s="3">
        <f t="shared" si="53"/>
        <v>2177</v>
      </c>
      <c r="R220" s="3">
        <f t="shared" si="53"/>
        <v>2177</v>
      </c>
      <c r="S220" s="3">
        <f t="shared" si="53"/>
        <v>13229</v>
      </c>
      <c r="T220" s="3">
        <f t="shared" si="53"/>
        <v>5237</v>
      </c>
      <c r="U220" s="3">
        <f t="shared" si="53"/>
        <v>0</v>
      </c>
      <c r="V220" s="3">
        <f t="shared" si="53"/>
        <v>0</v>
      </c>
      <c r="W220" s="3">
        <f t="shared" si="53"/>
        <v>0</v>
      </c>
      <c r="X220" s="3">
        <f t="shared" si="53"/>
        <v>0</v>
      </c>
      <c r="Y220" s="3">
        <f t="shared" si="53"/>
        <v>0</v>
      </c>
      <c r="Z220" s="3">
        <f t="shared" si="53"/>
        <v>0</v>
      </c>
      <c r="AA220" s="3">
        <f t="shared" si="53"/>
        <v>0</v>
      </c>
      <c r="AB220" s="3">
        <f t="shared" si="53"/>
        <v>117025</v>
      </c>
    </row>
    <row r="221" spans="1:28">
      <c r="A221" s="26"/>
      <c r="B221" s="26"/>
      <c r="C221" s="26"/>
      <c r="D221" s="29" t="s">
        <v>92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24">
      <c r="A222" s="26">
        <f>A219+1</f>
        <v>156</v>
      </c>
      <c r="B222" s="26">
        <v>1</v>
      </c>
      <c r="C222" s="26">
        <v>329</v>
      </c>
      <c r="D222" s="29" t="s">
        <v>296</v>
      </c>
      <c r="E222" s="3">
        <f>G222+I222+K222+M222</f>
        <v>5187</v>
      </c>
      <c r="F222" s="3">
        <f>H222+J222+L222+N222</f>
        <v>5187</v>
      </c>
      <c r="G222" s="3">
        <v>5174</v>
      </c>
      <c r="H222" s="3">
        <v>5174</v>
      </c>
      <c r="I222" s="3">
        <v>7</v>
      </c>
      <c r="J222" s="3">
        <v>7</v>
      </c>
      <c r="K222" s="3">
        <v>6</v>
      </c>
      <c r="L222" s="3">
        <v>6</v>
      </c>
      <c r="M222" s="3">
        <v>0</v>
      </c>
      <c r="N222" s="3">
        <v>0</v>
      </c>
      <c r="O222" s="3">
        <f>Q222+S222</f>
        <v>11864</v>
      </c>
      <c r="P222" s="3">
        <f>R222+T222</f>
        <v>5660</v>
      </c>
      <c r="Q222" s="3">
        <v>1595</v>
      </c>
      <c r="R222" s="3">
        <v>1595</v>
      </c>
      <c r="S222" s="3">
        <v>10269</v>
      </c>
      <c r="T222" s="3">
        <v>4065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40434</v>
      </c>
    </row>
    <row r="223" spans="1:28">
      <c r="A223" s="26"/>
      <c r="B223" s="26"/>
      <c r="C223" s="26"/>
      <c r="D223" s="29" t="s">
        <v>93</v>
      </c>
      <c r="E223" s="3">
        <f t="shared" ref="E223:AB223" si="54">SUM(E222)</f>
        <v>5187</v>
      </c>
      <c r="F223" s="3">
        <f t="shared" si="54"/>
        <v>5187</v>
      </c>
      <c r="G223" s="3">
        <f t="shared" si="54"/>
        <v>5174</v>
      </c>
      <c r="H223" s="3">
        <f t="shared" si="54"/>
        <v>5174</v>
      </c>
      <c r="I223" s="3">
        <f t="shared" si="54"/>
        <v>7</v>
      </c>
      <c r="J223" s="3">
        <f t="shared" si="54"/>
        <v>7</v>
      </c>
      <c r="K223" s="3">
        <f t="shared" si="54"/>
        <v>6</v>
      </c>
      <c r="L223" s="3">
        <f t="shared" si="54"/>
        <v>6</v>
      </c>
      <c r="M223" s="3">
        <f t="shared" si="54"/>
        <v>0</v>
      </c>
      <c r="N223" s="3">
        <f t="shared" si="54"/>
        <v>0</v>
      </c>
      <c r="O223" s="3">
        <f t="shared" si="54"/>
        <v>11864</v>
      </c>
      <c r="P223" s="3">
        <f t="shared" si="54"/>
        <v>5660</v>
      </c>
      <c r="Q223" s="3">
        <f t="shared" si="54"/>
        <v>1595</v>
      </c>
      <c r="R223" s="3">
        <f t="shared" si="54"/>
        <v>1595</v>
      </c>
      <c r="S223" s="3">
        <f t="shared" si="54"/>
        <v>10269</v>
      </c>
      <c r="T223" s="3">
        <f t="shared" si="54"/>
        <v>4065</v>
      </c>
      <c r="U223" s="3">
        <f t="shared" si="54"/>
        <v>0</v>
      </c>
      <c r="V223" s="3">
        <f t="shared" si="54"/>
        <v>0</v>
      </c>
      <c r="W223" s="3">
        <f t="shared" si="54"/>
        <v>0</v>
      </c>
      <c r="X223" s="3">
        <f t="shared" si="54"/>
        <v>0</v>
      </c>
      <c r="Y223" s="3">
        <f t="shared" si="54"/>
        <v>0</v>
      </c>
      <c r="Z223" s="3">
        <f t="shared" si="54"/>
        <v>0</v>
      </c>
      <c r="AA223" s="3">
        <f t="shared" si="54"/>
        <v>0</v>
      </c>
      <c r="AB223" s="3">
        <f t="shared" si="54"/>
        <v>40434</v>
      </c>
    </row>
    <row r="224" spans="1:28">
      <c r="A224" s="26"/>
      <c r="B224" s="26"/>
      <c r="C224" s="26"/>
      <c r="D224" s="29" t="s">
        <v>94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24">
      <c r="A225" s="26">
        <f>A222+1</f>
        <v>157</v>
      </c>
      <c r="B225" s="26">
        <v>1</v>
      </c>
      <c r="C225" s="26">
        <v>274</v>
      </c>
      <c r="D225" s="29" t="s">
        <v>297</v>
      </c>
      <c r="E225" s="3">
        <f>G225+I225+K225+M225</f>
        <v>7131</v>
      </c>
      <c r="F225" s="3">
        <f>H225+J225+L225+N225</f>
        <v>7131</v>
      </c>
      <c r="G225" s="3">
        <v>6950</v>
      </c>
      <c r="H225" s="3">
        <v>6950</v>
      </c>
      <c r="I225" s="3">
        <v>160</v>
      </c>
      <c r="J225" s="3">
        <v>160</v>
      </c>
      <c r="K225" s="3">
        <v>21</v>
      </c>
      <c r="L225" s="3">
        <v>21</v>
      </c>
      <c r="M225" s="3">
        <v>0</v>
      </c>
      <c r="N225" s="3">
        <v>0</v>
      </c>
      <c r="O225" s="3">
        <f>Q225+S225</f>
        <v>15789</v>
      </c>
      <c r="P225" s="3">
        <f>R225+T225</f>
        <v>7574</v>
      </c>
      <c r="Q225" s="3">
        <v>2191</v>
      </c>
      <c r="R225" s="3">
        <v>2191</v>
      </c>
      <c r="S225" s="3">
        <v>13598</v>
      </c>
      <c r="T225" s="3">
        <v>5383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53525</v>
      </c>
    </row>
    <row r="226" spans="1:28">
      <c r="A226" s="26">
        <f>A225+1</f>
        <v>158</v>
      </c>
      <c r="B226" s="26">
        <v>0</v>
      </c>
      <c r="C226" s="26">
        <v>696</v>
      </c>
      <c r="D226" s="29" t="s">
        <v>95</v>
      </c>
      <c r="E226" s="3">
        <f>G226+I226+K226+M226</f>
        <v>0</v>
      </c>
      <c r="F226" s="3">
        <f>H226+J226+L226+N226</f>
        <v>0</v>
      </c>
      <c r="G226" s="3"/>
      <c r="H226" s="3"/>
      <c r="I226" s="3"/>
      <c r="J226" s="3"/>
      <c r="K226" s="3"/>
      <c r="L226" s="3"/>
      <c r="M226" s="3"/>
      <c r="N226" s="3"/>
      <c r="O226" s="3">
        <f>Q226+S226</f>
        <v>0</v>
      </c>
      <c r="P226" s="3">
        <f>R226+T226</f>
        <v>0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>
      <c r="A227" s="26"/>
      <c r="B227" s="26"/>
      <c r="C227" s="26"/>
      <c r="D227" s="29" t="s">
        <v>96</v>
      </c>
      <c r="E227" s="3">
        <f t="shared" ref="E227:AB227" si="55">SUM(E225:E226)</f>
        <v>7131</v>
      </c>
      <c r="F227" s="3">
        <f t="shared" si="55"/>
        <v>7131</v>
      </c>
      <c r="G227" s="3">
        <f t="shared" si="55"/>
        <v>6950</v>
      </c>
      <c r="H227" s="3">
        <f t="shared" si="55"/>
        <v>6950</v>
      </c>
      <c r="I227" s="3">
        <f t="shared" si="55"/>
        <v>160</v>
      </c>
      <c r="J227" s="3">
        <f t="shared" si="55"/>
        <v>160</v>
      </c>
      <c r="K227" s="3">
        <f t="shared" si="55"/>
        <v>21</v>
      </c>
      <c r="L227" s="3">
        <f t="shared" si="55"/>
        <v>21</v>
      </c>
      <c r="M227" s="3">
        <f t="shared" si="55"/>
        <v>0</v>
      </c>
      <c r="N227" s="3">
        <f t="shared" si="55"/>
        <v>0</v>
      </c>
      <c r="O227" s="3">
        <f t="shared" si="55"/>
        <v>15789</v>
      </c>
      <c r="P227" s="3">
        <f t="shared" si="55"/>
        <v>7574</v>
      </c>
      <c r="Q227" s="3">
        <f t="shared" si="55"/>
        <v>2191</v>
      </c>
      <c r="R227" s="3">
        <f t="shared" si="55"/>
        <v>2191</v>
      </c>
      <c r="S227" s="3">
        <f t="shared" si="55"/>
        <v>13598</v>
      </c>
      <c r="T227" s="3">
        <f t="shared" si="55"/>
        <v>5383</v>
      </c>
      <c r="U227" s="3">
        <f t="shared" si="55"/>
        <v>0</v>
      </c>
      <c r="V227" s="3">
        <f t="shared" si="55"/>
        <v>0</v>
      </c>
      <c r="W227" s="3">
        <f t="shared" si="55"/>
        <v>0</v>
      </c>
      <c r="X227" s="3">
        <f t="shared" si="55"/>
        <v>0</v>
      </c>
      <c r="Y227" s="3">
        <f t="shared" si="55"/>
        <v>0</v>
      </c>
      <c r="Z227" s="3">
        <f t="shared" si="55"/>
        <v>0</v>
      </c>
      <c r="AA227" s="3">
        <f t="shared" si="55"/>
        <v>0</v>
      </c>
      <c r="AB227" s="3">
        <f t="shared" si="55"/>
        <v>53525</v>
      </c>
    </row>
    <row r="228" spans="1:28">
      <c r="A228" s="26"/>
      <c r="B228" s="26"/>
      <c r="C228" s="26"/>
      <c r="D228" s="29" t="s">
        <v>97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24">
      <c r="A229" s="26">
        <f>A226+1</f>
        <v>159</v>
      </c>
      <c r="B229" s="26">
        <v>1</v>
      </c>
      <c r="C229" s="26">
        <v>334</v>
      </c>
      <c r="D229" s="29" t="s">
        <v>298</v>
      </c>
      <c r="E229" s="3">
        <f>G229+I229+K229+M229</f>
        <v>4469</v>
      </c>
      <c r="F229" s="3">
        <f>H229+J229+L229+N229</f>
        <v>4469</v>
      </c>
      <c r="G229" s="3">
        <v>4454</v>
      </c>
      <c r="H229" s="3">
        <v>4454</v>
      </c>
      <c r="I229" s="3">
        <v>1</v>
      </c>
      <c r="J229" s="3">
        <v>1</v>
      </c>
      <c r="K229" s="3">
        <v>14</v>
      </c>
      <c r="L229" s="3">
        <v>14</v>
      </c>
      <c r="M229" s="3">
        <v>0</v>
      </c>
      <c r="N229" s="3">
        <v>0</v>
      </c>
      <c r="O229" s="3">
        <f>Q229+S229</f>
        <v>8358</v>
      </c>
      <c r="P229" s="3">
        <f>R229+T229</f>
        <v>4137</v>
      </c>
      <c r="Q229" s="3">
        <v>1371</v>
      </c>
      <c r="R229" s="3">
        <v>1371</v>
      </c>
      <c r="S229" s="3">
        <v>6987</v>
      </c>
      <c r="T229" s="3">
        <v>2766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38684</v>
      </c>
    </row>
    <row r="230" spans="1:28">
      <c r="A230" s="26"/>
      <c r="B230" s="26"/>
      <c r="C230" s="26"/>
      <c r="D230" s="29" t="s">
        <v>98</v>
      </c>
      <c r="E230" s="3">
        <f t="shared" ref="E230:AB230" si="56">SUM(E229)</f>
        <v>4469</v>
      </c>
      <c r="F230" s="3">
        <f t="shared" si="56"/>
        <v>4469</v>
      </c>
      <c r="G230" s="3">
        <f t="shared" si="56"/>
        <v>4454</v>
      </c>
      <c r="H230" s="3">
        <f t="shared" si="56"/>
        <v>4454</v>
      </c>
      <c r="I230" s="3">
        <f t="shared" si="56"/>
        <v>1</v>
      </c>
      <c r="J230" s="3">
        <f t="shared" si="56"/>
        <v>1</v>
      </c>
      <c r="K230" s="3">
        <f t="shared" si="56"/>
        <v>14</v>
      </c>
      <c r="L230" s="3">
        <f t="shared" si="56"/>
        <v>14</v>
      </c>
      <c r="M230" s="3">
        <f t="shared" si="56"/>
        <v>0</v>
      </c>
      <c r="N230" s="3">
        <f t="shared" si="56"/>
        <v>0</v>
      </c>
      <c r="O230" s="3">
        <f t="shared" si="56"/>
        <v>8358</v>
      </c>
      <c r="P230" s="3">
        <f t="shared" si="56"/>
        <v>4137</v>
      </c>
      <c r="Q230" s="3">
        <f t="shared" si="56"/>
        <v>1371</v>
      </c>
      <c r="R230" s="3">
        <f t="shared" si="56"/>
        <v>1371</v>
      </c>
      <c r="S230" s="3">
        <f t="shared" si="56"/>
        <v>6987</v>
      </c>
      <c r="T230" s="3">
        <f t="shared" si="56"/>
        <v>2766</v>
      </c>
      <c r="U230" s="3">
        <f t="shared" si="56"/>
        <v>0</v>
      </c>
      <c r="V230" s="3">
        <f t="shared" si="56"/>
        <v>0</v>
      </c>
      <c r="W230" s="3">
        <f t="shared" si="56"/>
        <v>0</v>
      </c>
      <c r="X230" s="3">
        <f t="shared" si="56"/>
        <v>0</v>
      </c>
      <c r="Y230" s="3">
        <f t="shared" si="56"/>
        <v>0</v>
      </c>
      <c r="Z230" s="3">
        <f t="shared" si="56"/>
        <v>0</v>
      </c>
      <c r="AA230" s="3">
        <f t="shared" si="56"/>
        <v>0</v>
      </c>
      <c r="AB230" s="3">
        <f t="shared" si="56"/>
        <v>38684</v>
      </c>
    </row>
    <row r="231" spans="1:28">
      <c r="A231" s="26"/>
      <c r="B231" s="26"/>
      <c r="C231" s="26"/>
      <c r="D231" s="29" t="s">
        <v>99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24">
      <c r="A232" s="26">
        <f>A229+1</f>
        <v>160</v>
      </c>
      <c r="B232" s="26">
        <v>1</v>
      </c>
      <c r="C232" s="26">
        <v>344</v>
      </c>
      <c r="D232" s="29" t="s">
        <v>299</v>
      </c>
      <c r="E232" s="3">
        <f>G232+I232+K232+M232</f>
        <v>7863</v>
      </c>
      <c r="F232" s="3">
        <f>H232+J232+L232+N232</f>
        <v>7863</v>
      </c>
      <c r="G232" s="3">
        <v>7730</v>
      </c>
      <c r="H232" s="3">
        <v>7730</v>
      </c>
      <c r="I232" s="3">
        <v>112</v>
      </c>
      <c r="J232" s="3">
        <v>112</v>
      </c>
      <c r="K232" s="3">
        <f>20+1</f>
        <v>21</v>
      </c>
      <c r="L232" s="3">
        <f>20+1</f>
        <v>21</v>
      </c>
      <c r="M232" s="3">
        <v>0</v>
      </c>
      <c r="N232" s="3">
        <v>0</v>
      </c>
      <c r="O232" s="3">
        <f>Q232+S232</f>
        <v>22702</v>
      </c>
      <c r="P232" s="3">
        <f>R232+T232</f>
        <v>10446</v>
      </c>
      <c r="Q232" s="3">
        <v>2415</v>
      </c>
      <c r="R232" s="3">
        <v>2415</v>
      </c>
      <c r="S232" s="3">
        <v>20287</v>
      </c>
      <c r="T232" s="3">
        <v>8031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48606</v>
      </c>
    </row>
    <row r="233" spans="1:28" ht="24">
      <c r="A233" s="26"/>
      <c r="B233" s="26"/>
      <c r="C233" s="26"/>
      <c r="D233" s="29" t="s">
        <v>100</v>
      </c>
      <c r="E233" s="3">
        <f t="shared" ref="E233:AB233" si="57">SUM(E232)</f>
        <v>7863</v>
      </c>
      <c r="F233" s="3">
        <f t="shared" si="57"/>
        <v>7863</v>
      </c>
      <c r="G233" s="3">
        <f t="shared" si="57"/>
        <v>7730</v>
      </c>
      <c r="H233" s="3">
        <f t="shared" si="57"/>
        <v>7730</v>
      </c>
      <c r="I233" s="3">
        <f t="shared" si="57"/>
        <v>112</v>
      </c>
      <c r="J233" s="3">
        <f t="shared" si="57"/>
        <v>112</v>
      </c>
      <c r="K233" s="3">
        <f t="shared" si="57"/>
        <v>21</v>
      </c>
      <c r="L233" s="3">
        <f t="shared" si="57"/>
        <v>21</v>
      </c>
      <c r="M233" s="3">
        <f t="shared" si="57"/>
        <v>0</v>
      </c>
      <c r="N233" s="3">
        <f t="shared" si="57"/>
        <v>0</v>
      </c>
      <c r="O233" s="3">
        <f t="shared" si="57"/>
        <v>22702</v>
      </c>
      <c r="P233" s="3">
        <f t="shared" si="57"/>
        <v>10446</v>
      </c>
      <c r="Q233" s="3">
        <f t="shared" si="57"/>
        <v>2415</v>
      </c>
      <c r="R233" s="3">
        <f t="shared" si="57"/>
        <v>2415</v>
      </c>
      <c r="S233" s="3">
        <f t="shared" si="57"/>
        <v>20287</v>
      </c>
      <c r="T233" s="3">
        <f t="shared" si="57"/>
        <v>8031</v>
      </c>
      <c r="U233" s="3">
        <f t="shared" si="57"/>
        <v>0</v>
      </c>
      <c r="V233" s="3">
        <f t="shared" si="57"/>
        <v>0</v>
      </c>
      <c r="W233" s="3">
        <f t="shared" si="57"/>
        <v>0</v>
      </c>
      <c r="X233" s="3">
        <f t="shared" si="57"/>
        <v>0</v>
      </c>
      <c r="Y233" s="3">
        <f t="shared" si="57"/>
        <v>0</v>
      </c>
      <c r="Z233" s="3">
        <f t="shared" si="57"/>
        <v>0</v>
      </c>
      <c r="AA233" s="3">
        <f t="shared" si="57"/>
        <v>0</v>
      </c>
      <c r="AB233" s="3">
        <f t="shared" si="57"/>
        <v>48606</v>
      </c>
    </row>
    <row r="234" spans="1:28">
      <c r="A234" s="26"/>
      <c r="B234" s="26"/>
      <c r="C234" s="26"/>
      <c r="D234" s="29" t="s">
        <v>101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24">
      <c r="A235" s="26">
        <f>A232+1</f>
        <v>161</v>
      </c>
      <c r="B235" s="26">
        <v>1</v>
      </c>
      <c r="C235" s="26">
        <v>354</v>
      </c>
      <c r="D235" s="29" t="s">
        <v>300</v>
      </c>
      <c r="E235" s="3">
        <f>G235+I235+K235+M235</f>
        <v>5070</v>
      </c>
      <c r="F235" s="3">
        <f>H235+J235+L235+N235</f>
        <v>5070</v>
      </c>
      <c r="G235" s="3">
        <v>5065</v>
      </c>
      <c r="H235" s="3">
        <v>5065</v>
      </c>
      <c r="I235" s="3">
        <v>0</v>
      </c>
      <c r="J235" s="3">
        <v>0</v>
      </c>
      <c r="K235" s="3">
        <v>5</v>
      </c>
      <c r="L235" s="3">
        <v>5</v>
      </c>
      <c r="M235" s="3">
        <v>0</v>
      </c>
      <c r="N235" s="3">
        <v>0</v>
      </c>
      <c r="O235" s="3">
        <f>Q235+S235</f>
        <v>13599</v>
      </c>
      <c r="P235" s="3">
        <f>R235+T235</f>
        <v>6326</v>
      </c>
      <c r="Q235" s="3">
        <v>1560</v>
      </c>
      <c r="R235" s="3">
        <v>1560</v>
      </c>
      <c r="S235" s="3">
        <v>12039</v>
      </c>
      <c r="T235" s="3">
        <v>4766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50775</v>
      </c>
    </row>
    <row r="236" spans="1:28">
      <c r="A236" s="26"/>
      <c r="B236" s="26"/>
      <c r="C236" s="26"/>
      <c r="D236" s="29" t="s">
        <v>102</v>
      </c>
      <c r="E236" s="3">
        <f>SUM(E235)</f>
        <v>5070</v>
      </c>
      <c r="F236" s="3">
        <f t="shared" ref="F236:AB236" si="58">SUM(F235)</f>
        <v>5070</v>
      </c>
      <c r="G236" s="3">
        <f t="shared" si="58"/>
        <v>5065</v>
      </c>
      <c r="H236" s="3">
        <f t="shared" si="58"/>
        <v>5065</v>
      </c>
      <c r="I236" s="3">
        <f t="shared" si="58"/>
        <v>0</v>
      </c>
      <c r="J236" s="3">
        <f t="shared" si="58"/>
        <v>0</v>
      </c>
      <c r="K236" s="3">
        <f t="shared" si="58"/>
        <v>5</v>
      </c>
      <c r="L236" s="3">
        <f t="shared" si="58"/>
        <v>5</v>
      </c>
      <c r="M236" s="3">
        <f t="shared" si="58"/>
        <v>0</v>
      </c>
      <c r="N236" s="3">
        <f t="shared" si="58"/>
        <v>0</v>
      </c>
      <c r="O236" s="3">
        <f t="shared" si="58"/>
        <v>13599</v>
      </c>
      <c r="P236" s="3">
        <f t="shared" si="58"/>
        <v>6326</v>
      </c>
      <c r="Q236" s="3">
        <f t="shared" si="58"/>
        <v>1560</v>
      </c>
      <c r="R236" s="3">
        <f t="shared" si="58"/>
        <v>1560</v>
      </c>
      <c r="S236" s="3">
        <f t="shared" si="58"/>
        <v>12039</v>
      </c>
      <c r="T236" s="3">
        <f t="shared" si="58"/>
        <v>4766</v>
      </c>
      <c r="U236" s="3">
        <f t="shared" si="58"/>
        <v>0</v>
      </c>
      <c r="V236" s="3">
        <f t="shared" si="58"/>
        <v>0</v>
      </c>
      <c r="W236" s="3">
        <f t="shared" si="58"/>
        <v>0</v>
      </c>
      <c r="X236" s="3">
        <f t="shared" si="58"/>
        <v>0</v>
      </c>
      <c r="Y236" s="3">
        <f t="shared" si="58"/>
        <v>0</v>
      </c>
      <c r="Z236" s="3">
        <f t="shared" si="58"/>
        <v>0</v>
      </c>
      <c r="AA236" s="3">
        <f t="shared" si="58"/>
        <v>0</v>
      </c>
      <c r="AB236" s="3">
        <f t="shared" si="58"/>
        <v>50775</v>
      </c>
    </row>
    <row r="237" spans="1:28">
      <c r="A237" s="26"/>
      <c r="B237" s="26"/>
      <c r="C237" s="26"/>
      <c r="D237" s="29" t="s">
        <v>103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24">
      <c r="A238" s="26">
        <f>A235+1</f>
        <v>162</v>
      </c>
      <c r="B238" s="26">
        <v>1</v>
      </c>
      <c r="C238" s="26">
        <v>282</v>
      </c>
      <c r="D238" s="29" t="s">
        <v>301</v>
      </c>
      <c r="E238" s="3">
        <f>G238+I238+K238+M238</f>
        <v>4530</v>
      </c>
      <c r="F238" s="3">
        <f>H238+J238+L238+N238</f>
        <v>4530</v>
      </c>
      <c r="G238" s="3">
        <v>4515</v>
      </c>
      <c r="H238" s="3">
        <v>4515</v>
      </c>
      <c r="I238" s="3">
        <v>0</v>
      </c>
      <c r="J238" s="3">
        <v>0</v>
      </c>
      <c r="K238" s="3">
        <v>15</v>
      </c>
      <c r="L238" s="3">
        <v>15</v>
      </c>
      <c r="M238" s="3">
        <v>0</v>
      </c>
      <c r="N238" s="3">
        <v>0</v>
      </c>
      <c r="O238" s="3">
        <f>Q238+S238</f>
        <v>11858</v>
      </c>
      <c r="P238" s="3">
        <f>R238+T238</f>
        <v>5535</v>
      </c>
      <c r="Q238" s="3">
        <v>1392</v>
      </c>
      <c r="R238" s="3">
        <v>1392</v>
      </c>
      <c r="S238" s="3">
        <v>10466</v>
      </c>
      <c r="T238" s="3">
        <v>4143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40135</v>
      </c>
    </row>
    <row r="239" spans="1:28">
      <c r="A239" s="26"/>
      <c r="B239" s="26"/>
      <c r="C239" s="26"/>
      <c r="D239" s="29" t="s">
        <v>104</v>
      </c>
      <c r="E239" s="3">
        <f>SUM(E238)</f>
        <v>4530</v>
      </c>
      <c r="F239" s="3">
        <f t="shared" ref="F239:AB239" si="59">SUM(F238)</f>
        <v>4530</v>
      </c>
      <c r="G239" s="3">
        <f t="shared" si="59"/>
        <v>4515</v>
      </c>
      <c r="H239" s="3">
        <f t="shared" si="59"/>
        <v>4515</v>
      </c>
      <c r="I239" s="3">
        <f t="shared" si="59"/>
        <v>0</v>
      </c>
      <c r="J239" s="3">
        <f t="shared" si="59"/>
        <v>0</v>
      </c>
      <c r="K239" s="3">
        <f t="shared" si="59"/>
        <v>15</v>
      </c>
      <c r="L239" s="3">
        <f t="shared" si="59"/>
        <v>15</v>
      </c>
      <c r="M239" s="3">
        <f t="shared" si="59"/>
        <v>0</v>
      </c>
      <c r="N239" s="3">
        <f t="shared" si="59"/>
        <v>0</v>
      </c>
      <c r="O239" s="3">
        <f t="shared" si="59"/>
        <v>11858</v>
      </c>
      <c r="P239" s="3">
        <f t="shared" si="59"/>
        <v>5535</v>
      </c>
      <c r="Q239" s="3">
        <f t="shared" si="59"/>
        <v>1392</v>
      </c>
      <c r="R239" s="3">
        <f t="shared" si="59"/>
        <v>1392</v>
      </c>
      <c r="S239" s="3">
        <f t="shared" si="59"/>
        <v>10466</v>
      </c>
      <c r="T239" s="3">
        <f t="shared" si="59"/>
        <v>4143</v>
      </c>
      <c r="U239" s="3">
        <f t="shared" si="59"/>
        <v>0</v>
      </c>
      <c r="V239" s="3">
        <f t="shared" si="59"/>
        <v>0</v>
      </c>
      <c r="W239" s="3">
        <f t="shared" si="59"/>
        <v>0</v>
      </c>
      <c r="X239" s="3">
        <f t="shared" si="59"/>
        <v>0</v>
      </c>
      <c r="Y239" s="3">
        <f t="shared" si="59"/>
        <v>0</v>
      </c>
      <c r="Z239" s="3">
        <f t="shared" si="59"/>
        <v>0</v>
      </c>
      <c r="AA239" s="3">
        <f t="shared" si="59"/>
        <v>0</v>
      </c>
      <c r="AB239" s="3">
        <f t="shared" si="59"/>
        <v>40135</v>
      </c>
    </row>
    <row r="240" spans="1:28">
      <c r="A240" s="26"/>
      <c r="B240" s="26"/>
      <c r="C240" s="26"/>
      <c r="D240" s="29" t="s">
        <v>105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24">
      <c r="A241" s="26">
        <f>A238+1</f>
        <v>163</v>
      </c>
      <c r="B241" s="26">
        <v>1</v>
      </c>
      <c r="C241" s="26">
        <v>363</v>
      </c>
      <c r="D241" s="29" t="s">
        <v>302</v>
      </c>
      <c r="E241" s="3">
        <f>G241+I241+K241+M241</f>
        <v>4826</v>
      </c>
      <c r="F241" s="3">
        <f>H241+J241+L241+N241</f>
        <v>4336</v>
      </c>
      <c r="G241" s="3">
        <v>4139</v>
      </c>
      <c r="H241" s="3">
        <v>4139</v>
      </c>
      <c r="I241" s="3">
        <v>90</v>
      </c>
      <c r="J241" s="3">
        <v>90</v>
      </c>
      <c r="K241" s="3">
        <v>9</v>
      </c>
      <c r="L241" s="3">
        <v>9</v>
      </c>
      <c r="M241" s="3">
        <v>588</v>
      </c>
      <c r="N241" s="3">
        <v>98</v>
      </c>
      <c r="O241" s="3">
        <f>Q241+S241</f>
        <v>10918</v>
      </c>
      <c r="P241" s="3">
        <f>R241+T241</f>
        <v>5110</v>
      </c>
      <c r="Q241" s="3">
        <v>1304</v>
      </c>
      <c r="R241" s="3">
        <v>1304</v>
      </c>
      <c r="S241" s="3">
        <v>9614</v>
      </c>
      <c r="T241" s="3">
        <v>3806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31441</v>
      </c>
    </row>
    <row r="242" spans="1:28">
      <c r="A242" s="26"/>
      <c r="B242" s="26"/>
      <c r="C242" s="26"/>
      <c r="D242" s="29" t="s">
        <v>106</v>
      </c>
      <c r="E242" s="3">
        <f>SUM(E241)</f>
        <v>4826</v>
      </c>
      <c r="F242" s="3">
        <f t="shared" ref="F242:AB242" si="60">SUM(F241)</f>
        <v>4336</v>
      </c>
      <c r="G242" s="3">
        <f t="shared" si="60"/>
        <v>4139</v>
      </c>
      <c r="H242" s="3">
        <f t="shared" si="60"/>
        <v>4139</v>
      </c>
      <c r="I242" s="3">
        <f t="shared" si="60"/>
        <v>90</v>
      </c>
      <c r="J242" s="3">
        <f t="shared" si="60"/>
        <v>90</v>
      </c>
      <c r="K242" s="3">
        <f t="shared" si="60"/>
        <v>9</v>
      </c>
      <c r="L242" s="3">
        <f t="shared" si="60"/>
        <v>9</v>
      </c>
      <c r="M242" s="3">
        <f t="shared" si="60"/>
        <v>588</v>
      </c>
      <c r="N242" s="3">
        <f t="shared" si="60"/>
        <v>98</v>
      </c>
      <c r="O242" s="3">
        <f t="shared" si="60"/>
        <v>10918</v>
      </c>
      <c r="P242" s="3">
        <f t="shared" si="60"/>
        <v>5110</v>
      </c>
      <c r="Q242" s="3">
        <f t="shared" si="60"/>
        <v>1304</v>
      </c>
      <c r="R242" s="3">
        <f t="shared" si="60"/>
        <v>1304</v>
      </c>
      <c r="S242" s="3">
        <f t="shared" si="60"/>
        <v>9614</v>
      </c>
      <c r="T242" s="3">
        <f t="shared" si="60"/>
        <v>3806</v>
      </c>
      <c r="U242" s="3">
        <f t="shared" si="60"/>
        <v>0</v>
      </c>
      <c r="V242" s="3">
        <f t="shared" si="60"/>
        <v>0</v>
      </c>
      <c r="W242" s="3">
        <f t="shared" si="60"/>
        <v>0</v>
      </c>
      <c r="X242" s="3">
        <f t="shared" si="60"/>
        <v>0</v>
      </c>
      <c r="Y242" s="3">
        <f t="shared" si="60"/>
        <v>0</v>
      </c>
      <c r="Z242" s="3">
        <f t="shared" si="60"/>
        <v>0</v>
      </c>
      <c r="AA242" s="3">
        <f t="shared" si="60"/>
        <v>0</v>
      </c>
      <c r="AB242" s="3">
        <f t="shared" si="60"/>
        <v>31441</v>
      </c>
    </row>
    <row r="243" spans="1:28">
      <c r="A243" s="26"/>
      <c r="B243" s="26"/>
      <c r="C243" s="26"/>
      <c r="D243" s="29" t="s">
        <v>107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24">
      <c r="A244" s="26">
        <f>A241+1</f>
        <v>164</v>
      </c>
      <c r="B244" s="26">
        <v>1</v>
      </c>
      <c r="C244" s="26">
        <v>286</v>
      </c>
      <c r="D244" s="29" t="s">
        <v>303</v>
      </c>
      <c r="E244" s="3">
        <f>G244+I244+K244+M244</f>
        <v>3608</v>
      </c>
      <c r="F244" s="3">
        <f>H244+J244+L244+N244</f>
        <v>3608</v>
      </c>
      <c r="G244" s="3">
        <v>3601</v>
      </c>
      <c r="H244" s="3">
        <v>3601</v>
      </c>
      <c r="I244" s="3">
        <v>3</v>
      </c>
      <c r="J244" s="3">
        <v>3</v>
      </c>
      <c r="K244" s="3">
        <v>4</v>
      </c>
      <c r="L244" s="3">
        <v>4</v>
      </c>
      <c r="M244" s="3">
        <v>0</v>
      </c>
      <c r="N244" s="3">
        <v>0</v>
      </c>
      <c r="O244" s="3">
        <f>Q244+S244</f>
        <v>9218</v>
      </c>
      <c r="P244" s="3">
        <f>R244+T244</f>
        <v>4319</v>
      </c>
      <c r="Q244" s="3">
        <v>1109</v>
      </c>
      <c r="R244" s="3">
        <v>1109</v>
      </c>
      <c r="S244" s="3">
        <v>8109</v>
      </c>
      <c r="T244" s="3">
        <v>3210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39480</v>
      </c>
    </row>
    <row r="245" spans="1:28">
      <c r="A245" s="26"/>
      <c r="B245" s="26"/>
      <c r="C245" s="26"/>
      <c r="D245" s="29" t="s">
        <v>108</v>
      </c>
      <c r="E245" s="3">
        <f>SUM(E244)</f>
        <v>3608</v>
      </c>
      <c r="F245" s="3">
        <f t="shared" ref="F245:AB245" si="61">SUM(F244)</f>
        <v>3608</v>
      </c>
      <c r="G245" s="3">
        <f t="shared" si="61"/>
        <v>3601</v>
      </c>
      <c r="H245" s="3">
        <f t="shared" si="61"/>
        <v>3601</v>
      </c>
      <c r="I245" s="3">
        <f t="shared" si="61"/>
        <v>3</v>
      </c>
      <c r="J245" s="3">
        <f t="shared" si="61"/>
        <v>3</v>
      </c>
      <c r="K245" s="3">
        <f t="shared" si="61"/>
        <v>4</v>
      </c>
      <c r="L245" s="3">
        <f t="shared" si="61"/>
        <v>4</v>
      </c>
      <c r="M245" s="3">
        <f t="shared" si="61"/>
        <v>0</v>
      </c>
      <c r="N245" s="3">
        <f t="shared" si="61"/>
        <v>0</v>
      </c>
      <c r="O245" s="3">
        <f t="shared" si="61"/>
        <v>9218</v>
      </c>
      <c r="P245" s="3">
        <f t="shared" si="61"/>
        <v>4319</v>
      </c>
      <c r="Q245" s="3">
        <f t="shared" si="61"/>
        <v>1109</v>
      </c>
      <c r="R245" s="3">
        <f t="shared" si="61"/>
        <v>1109</v>
      </c>
      <c r="S245" s="3">
        <f t="shared" si="61"/>
        <v>8109</v>
      </c>
      <c r="T245" s="3">
        <f t="shared" si="61"/>
        <v>3210</v>
      </c>
      <c r="U245" s="3">
        <f t="shared" si="61"/>
        <v>0</v>
      </c>
      <c r="V245" s="3">
        <f t="shared" si="61"/>
        <v>0</v>
      </c>
      <c r="W245" s="3">
        <f t="shared" si="61"/>
        <v>0</v>
      </c>
      <c r="X245" s="3">
        <f t="shared" si="61"/>
        <v>0</v>
      </c>
      <c r="Y245" s="3">
        <f t="shared" si="61"/>
        <v>0</v>
      </c>
      <c r="Z245" s="3">
        <f t="shared" si="61"/>
        <v>0</v>
      </c>
      <c r="AA245" s="3">
        <f t="shared" si="61"/>
        <v>0</v>
      </c>
      <c r="AB245" s="3">
        <f t="shared" si="61"/>
        <v>39480</v>
      </c>
    </row>
    <row r="246" spans="1:28">
      <c r="A246" s="26"/>
      <c r="B246" s="26"/>
      <c r="C246" s="26"/>
      <c r="D246" s="29" t="s">
        <v>109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24">
      <c r="A247" s="26">
        <f>A244+1</f>
        <v>165</v>
      </c>
      <c r="B247" s="26">
        <v>1</v>
      </c>
      <c r="C247" s="26">
        <v>372</v>
      </c>
      <c r="D247" s="29" t="s">
        <v>304</v>
      </c>
      <c r="E247" s="3">
        <f>G247+I247+K247+M247</f>
        <v>4154</v>
      </c>
      <c r="F247" s="3">
        <f>H247+J247+L247+N247</f>
        <v>4154</v>
      </c>
      <c r="G247" s="3">
        <v>4131</v>
      </c>
      <c r="H247" s="3">
        <v>4131</v>
      </c>
      <c r="I247" s="3">
        <v>0</v>
      </c>
      <c r="J247" s="3">
        <v>0</v>
      </c>
      <c r="K247" s="3">
        <v>23</v>
      </c>
      <c r="L247" s="3">
        <v>23</v>
      </c>
      <c r="M247" s="3">
        <v>0</v>
      </c>
      <c r="N247" s="3">
        <v>0</v>
      </c>
      <c r="O247" s="3">
        <f>Q247+S247</f>
        <v>7497</v>
      </c>
      <c r="P247" s="3">
        <f>R247+T247</f>
        <v>3737</v>
      </c>
      <c r="Q247" s="3">
        <v>1273</v>
      </c>
      <c r="R247" s="3">
        <v>1273</v>
      </c>
      <c r="S247" s="3">
        <v>6224</v>
      </c>
      <c r="T247" s="3">
        <v>2464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29643</v>
      </c>
    </row>
    <row r="248" spans="1:28">
      <c r="A248" s="26"/>
      <c r="B248" s="26"/>
      <c r="C248" s="26"/>
      <c r="D248" s="29" t="s">
        <v>110</v>
      </c>
      <c r="E248" s="3">
        <f>SUM(E247)</f>
        <v>4154</v>
      </c>
      <c r="F248" s="3">
        <f t="shared" ref="F248:AB248" si="62">SUM(F247)</f>
        <v>4154</v>
      </c>
      <c r="G248" s="3">
        <f t="shared" si="62"/>
        <v>4131</v>
      </c>
      <c r="H248" s="3">
        <f t="shared" si="62"/>
        <v>4131</v>
      </c>
      <c r="I248" s="3">
        <f t="shared" si="62"/>
        <v>0</v>
      </c>
      <c r="J248" s="3">
        <f t="shared" si="62"/>
        <v>0</v>
      </c>
      <c r="K248" s="3">
        <f t="shared" si="62"/>
        <v>23</v>
      </c>
      <c r="L248" s="3">
        <f t="shared" si="62"/>
        <v>23</v>
      </c>
      <c r="M248" s="3">
        <f t="shared" si="62"/>
        <v>0</v>
      </c>
      <c r="N248" s="3">
        <f t="shared" si="62"/>
        <v>0</v>
      </c>
      <c r="O248" s="3">
        <f t="shared" si="62"/>
        <v>7497</v>
      </c>
      <c r="P248" s="3">
        <f t="shared" si="62"/>
        <v>3737</v>
      </c>
      <c r="Q248" s="3">
        <f t="shared" si="62"/>
        <v>1273</v>
      </c>
      <c r="R248" s="3">
        <f t="shared" si="62"/>
        <v>1273</v>
      </c>
      <c r="S248" s="3">
        <f t="shared" si="62"/>
        <v>6224</v>
      </c>
      <c r="T248" s="3">
        <f t="shared" si="62"/>
        <v>2464</v>
      </c>
      <c r="U248" s="3">
        <f t="shared" si="62"/>
        <v>0</v>
      </c>
      <c r="V248" s="3">
        <f t="shared" si="62"/>
        <v>0</v>
      </c>
      <c r="W248" s="3">
        <f t="shared" si="62"/>
        <v>0</v>
      </c>
      <c r="X248" s="3">
        <f t="shared" si="62"/>
        <v>0</v>
      </c>
      <c r="Y248" s="3">
        <f t="shared" si="62"/>
        <v>0</v>
      </c>
      <c r="Z248" s="3">
        <f t="shared" si="62"/>
        <v>0</v>
      </c>
      <c r="AA248" s="3">
        <f t="shared" si="62"/>
        <v>0</v>
      </c>
      <c r="AB248" s="3">
        <f t="shared" si="62"/>
        <v>29643</v>
      </c>
    </row>
    <row r="249" spans="1:28">
      <c r="A249" s="26"/>
      <c r="B249" s="26"/>
      <c r="C249" s="26"/>
      <c r="D249" s="29" t="s">
        <v>111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24">
      <c r="A250" s="26">
        <f>A247+1</f>
        <v>166</v>
      </c>
      <c r="B250" s="26">
        <v>1</v>
      </c>
      <c r="C250" s="26">
        <v>378</v>
      </c>
      <c r="D250" s="29" t="s">
        <v>305</v>
      </c>
      <c r="E250" s="3">
        <f>G250+I250+K250+M250</f>
        <v>13465</v>
      </c>
      <c r="F250" s="3">
        <f>H250+J250+L250+N250</f>
        <v>12465</v>
      </c>
      <c r="G250" s="3">
        <v>11968</v>
      </c>
      <c r="H250" s="3">
        <v>11968</v>
      </c>
      <c r="I250" s="3">
        <v>280</v>
      </c>
      <c r="J250" s="3">
        <v>280</v>
      </c>
      <c r="K250" s="3">
        <v>17</v>
      </c>
      <c r="L250" s="3">
        <v>17</v>
      </c>
      <c r="M250" s="3">
        <v>1200</v>
      </c>
      <c r="N250" s="3">
        <v>200</v>
      </c>
      <c r="O250" s="3">
        <f>Q250+S250</f>
        <v>39490</v>
      </c>
      <c r="P250" s="3">
        <f>R250+T250</f>
        <v>17911</v>
      </c>
      <c r="Q250" s="3">
        <v>3771</v>
      </c>
      <c r="R250" s="3">
        <v>3771</v>
      </c>
      <c r="S250" s="3">
        <v>35719</v>
      </c>
      <c r="T250" s="3">
        <v>14140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36178</v>
      </c>
    </row>
    <row r="251" spans="1:28" ht="24">
      <c r="A251" s="26">
        <f>A250+1</f>
        <v>167</v>
      </c>
      <c r="B251" s="26">
        <v>1</v>
      </c>
      <c r="C251" s="26">
        <v>640</v>
      </c>
      <c r="D251" s="29" t="s">
        <v>174</v>
      </c>
      <c r="E251" s="3">
        <f>G251+I251+K251+M251</f>
        <v>0</v>
      </c>
      <c r="F251" s="3">
        <f>H251+J251+L251+N251</f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f>Q251+S251</f>
        <v>0</v>
      </c>
      <c r="P251" s="3">
        <f>R251+T251</f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</row>
    <row r="252" spans="1:28">
      <c r="A252" s="26"/>
      <c r="B252" s="26"/>
      <c r="C252" s="26"/>
      <c r="D252" s="29" t="s">
        <v>112</v>
      </c>
      <c r="E252" s="3">
        <f>SUM(E250:E251)</f>
        <v>13465</v>
      </c>
      <c r="F252" s="3">
        <f t="shared" ref="F252:AB252" si="63">SUM(F250:F251)</f>
        <v>12465</v>
      </c>
      <c r="G252" s="3">
        <f t="shared" si="63"/>
        <v>11968</v>
      </c>
      <c r="H252" s="3">
        <f t="shared" si="63"/>
        <v>11968</v>
      </c>
      <c r="I252" s="3">
        <f t="shared" si="63"/>
        <v>280</v>
      </c>
      <c r="J252" s="3">
        <f t="shared" si="63"/>
        <v>280</v>
      </c>
      <c r="K252" s="3">
        <f t="shared" si="63"/>
        <v>17</v>
      </c>
      <c r="L252" s="3">
        <f t="shared" si="63"/>
        <v>17</v>
      </c>
      <c r="M252" s="3">
        <f t="shared" si="63"/>
        <v>1200</v>
      </c>
      <c r="N252" s="3">
        <f t="shared" si="63"/>
        <v>200</v>
      </c>
      <c r="O252" s="3">
        <f t="shared" si="63"/>
        <v>39490</v>
      </c>
      <c r="P252" s="3">
        <f t="shared" si="63"/>
        <v>17911</v>
      </c>
      <c r="Q252" s="3">
        <f t="shared" si="63"/>
        <v>3771</v>
      </c>
      <c r="R252" s="3">
        <f t="shared" si="63"/>
        <v>3771</v>
      </c>
      <c r="S252" s="3">
        <f t="shared" si="63"/>
        <v>35719</v>
      </c>
      <c r="T252" s="3">
        <f t="shared" si="63"/>
        <v>14140</v>
      </c>
      <c r="U252" s="3">
        <f t="shared" si="63"/>
        <v>0</v>
      </c>
      <c r="V252" s="3">
        <f t="shared" si="63"/>
        <v>0</v>
      </c>
      <c r="W252" s="3">
        <f t="shared" si="63"/>
        <v>0</v>
      </c>
      <c r="X252" s="3">
        <f t="shared" si="63"/>
        <v>0</v>
      </c>
      <c r="Y252" s="3">
        <f t="shared" si="63"/>
        <v>0</v>
      </c>
      <c r="Z252" s="3">
        <f t="shared" si="63"/>
        <v>0</v>
      </c>
      <c r="AA252" s="3">
        <f t="shared" si="63"/>
        <v>0</v>
      </c>
      <c r="AB252" s="3">
        <f t="shared" si="63"/>
        <v>36178</v>
      </c>
    </row>
    <row r="253" spans="1:28">
      <c r="A253" s="26"/>
      <c r="B253" s="26"/>
      <c r="C253" s="26"/>
      <c r="D253" s="29" t="s">
        <v>113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24">
      <c r="A254" s="26">
        <f>A251+1</f>
        <v>168</v>
      </c>
      <c r="B254" s="26">
        <v>1</v>
      </c>
      <c r="C254" s="26">
        <v>306</v>
      </c>
      <c r="D254" s="29" t="s">
        <v>306</v>
      </c>
      <c r="E254" s="3">
        <f>G254+I254+K254+M254</f>
        <v>6935</v>
      </c>
      <c r="F254" s="3">
        <f>H254+J254+L254+N254</f>
        <v>6325</v>
      </c>
      <c r="G254" s="3">
        <v>6176</v>
      </c>
      <c r="H254" s="3">
        <v>6176</v>
      </c>
      <c r="I254" s="3">
        <v>0</v>
      </c>
      <c r="J254" s="3">
        <v>0</v>
      </c>
      <c r="K254" s="3">
        <v>27</v>
      </c>
      <c r="L254" s="3">
        <v>27</v>
      </c>
      <c r="M254" s="3">
        <v>732</v>
      </c>
      <c r="N254" s="3">
        <v>122</v>
      </c>
      <c r="O254" s="3">
        <f>Q254+S254</f>
        <v>17525</v>
      </c>
      <c r="P254" s="3">
        <f>R254+T254</f>
        <v>8088</v>
      </c>
      <c r="Q254" s="3">
        <v>1904</v>
      </c>
      <c r="R254" s="3">
        <v>1904</v>
      </c>
      <c r="S254" s="3">
        <v>15621</v>
      </c>
      <c r="T254" s="3">
        <v>6184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24123</v>
      </c>
    </row>
    <row r="255" spans="1:28">
      <c r="A255" s="26"/>
      <c r="B255" s="26"/>
      <c r="C255" s="26"/>
      <c r="D255" s="29" t="s">
        <v>114</v>
      </c>
      <c r="E255" s="3">
        <f>SUM(E254)</f>
        <v>6935</v>
      </c>
      <c r="F255" s="3">
        <f t="shared" ref="F255:AB255" si="64">SUM(F254)</f>
        <v>6325</v>
      </c>
      <c r="G255" s="3">
        <f t="shared" si="64"/>
        <v>6176</v>
      </c>
      <c r="H255" s="3">
        <f t="shared" si="64"/>
        <v>6176</v>
      </c>
      <c r="I255" s="3">
        <f t="shared" si="64"/>
        <v>0</v>
      </c>
      <c r="J255" s="3">
        <f t="shared" si="64"/>
        <v>0</v>
      </c>
      <c r="K255" s="3">
        <f t="shared" si="64"/>
        <v>27</v>
      </c>
      <c r="L255" s="3">
        <f t="shared" si="64"/>
        <v>27</v>
      </c>
      <c r="M255" s="3">
        <f t="shared" si="64"/>
        <v>732</v>
      </c>
      <c r="N255" s="3">
        <f t="shared" si="64"/>
        <v>122</v>
      </c>
      <c r="O255" s="3">
        <f t="shared" si="64"/>
        <v>17525</v>
      </c>
      <c r="P255" s="3">
        <f t="shared" si="64"/>
        <v>8088</v>
      </c>
      <c r="Q255" s="3">
        <f t="shared" si="64"/>
        <v>1904</v>
      </c>
      <c r="R255" s="3">
        <f t="shared" si="64"/>
        <v>1904</v>
      </c>
      <c r="S255" s="3">
        <f t="shared" si="64"/>
        <v>15621</v>
      </c>
      <c r="T255" s="3">
        <f t="shared" si="64"/>
        <v>6184</v>
      </c>
      <c r="U255" s="3">
        <f t="shared" si="64"/>
        <v>0</v>
      </c>
      <c r="V255" s="3">
        <f t="shared" si="64"/>
        <v>0</v>
      </c>
      <c r="W255" s="3">
        <f t="shared" si="64"/>
        <v>0</v>
      </c>
      <c r="X255" s="3">
        <f t="shared" si="64"/>
        <v>0</v>
      </c>
      <c r="Y255" s="3">
        <f t="shared" si="64"/>
        <v>0</v>
      </c>
      <c r="Z255" s="3">
        <f t="shared" si="64"/>
        <v>0</v>
      </c>
      <c r="AA255" s="3">
        <f t="shared" si="64"/>
        <v>0</v>
      </c>
      <c r="AB255" s="3">
        <f t="shared" si="64"/>
        <v>24123</v>
      </c>
    </row>
    <row r="256" spans="1:28">
      <c r="A256" s="26"/>
      <c r="B256" s="26"/>
      <c r="C256" s="26"/>
      <c r="D256" s="29" t="s">
        <v>115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24">
      <c r="A257" s="26">
        <f>A254+1</f>
        <v>169</v>
      </c>
      <c r="B257" s="26">
        <v>1</v>
      </c>
      <c r="C257" s="26">
        <v>391</v>
      </c>
      <c r="D257" s="29" t="s">
        <v>307</v>
      </c>
      <c r="E257" s="3">
        <f>G257+I257+K257+M257</f>
        <v>5599</v>
      </c>
      <c r="F257" s="3">
        <f>H257+J257+L257+N257</f>
        <v>4649</v>
      </c>
      <c r="G257" s="3">
        <v>4451</v>
      </c>
      <c r="H257" s="3">
        <v>4451</v>
      </c>
      <c r="I257" s="3">
        <v>0</v>
      </c>
      <c r="J257" s="3">
        <v>0</v>
      </c>
      <c r="K257" s="3">
        <v>8</v>
      </c>
      <c r="L257" s="3">
        <v>8</v>
      </c>
      <c r="M257" s="3">
        <v>1140</v>
      </c>
      <c r="N257" s="3">
        <v>190</v>
      </c>
      <c r="O257" s="3">
        <f>Q257+S257</f>
        <v>10724</v>
      </c>
      <c r="P257" s="3">
        <f>R257+T257</f>
        <v>5073</v>
      </c>
      <c r="Q257" s="3">
        <v>1370</v>
      </c>
      <c r="R257" s="3">
        <v>1370</v>
      </c>
      <c r="S257" s="3">
        <v>9354</v>
      </c>
      <c r="T257" s="3">
        <v>3703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40416</v>
      </c>
    </row>
    <row r="258" spans="1:28">
      <c r="A258" s="26"/>
      <c r="B258" s="26"/>
      <c r="C258" s="26"/>
      <c r="D258" s="29" t="s">
        <v>116</v>
      </c>
      <c r="E258" s="3">
        <f>SUM(E257)</f>
        <v>5599</v>
      </c>
      <c r="F258" s="3">
        <f t="shared" ref="F258:AB258" si="65">SUM(F257)</f>
        <v>4649</v>
      </c>
      <c r="G258" s="3">
        <f t="shared" si="65"/>
        <v>4451</v>
      </c>
      <c r="H258" s="3">
        <f t="shared" si="65"/>
        <v>4451</v>
      </c>
      <c r="I258" s="3">
        <f t="shared" si="65"/>
        <v>0</v>
      </c>
      <c r="J258" s="3">
        <f t="shared" si="65"/>
        <v>0</v>
      </c>
      <c r="K258" s="3">
        <f t="shared" si="65"/>
        <v>8</v>
      </c>
      <c r="L258" s="3">
        <f t="shared" si="65"/>
        <v>8</v>
      </c>
      <c r="M258" s="3">
        <f t="shared" si="65"/>
        <v>1140</v>
      </c>
      <c r="N258" s="3">
        <f t="shared" si="65"/>
        <v>190</v>
      </c>
      <c r="O258" s="3">
        <f t="shared" si="65"/>
        <v>10724</v>
      </c>
      <c r="P258" s="3">
        <f t="shared" si="65"/>
        <v>5073</v>
      </c>
      <c r="Q258" s="3">
        <f t="shared" si="65"/>
        <v>1370</v>
      </c>
      <c r="R258" s="3">
        <f t="shared" si="65"/>
        <v>1370</v>
      </c>
      <c r="S258" s="3">
        <f t="shared" si="65"/>
        <v>9354</v>
      </c>
      <c r="T258" s="3">
        <f t="shared" si="65"/>
        <v>3703</v>
      </c>
      <c r="U258" s="3">
        <f t="shared" si="65"/>
        <v>0</v>
      </c>
      <c r="V258" s="3">
        <f t="shared" si="65"/>
        <v>0</v>
      </c>
      <c r="W258" s="3">
        <f t="shared" si="65"/>
        <v>0</v>
      </c>
      <c r="X258" s="3">
        <f t="shared" si="65"/>
        <v>0</v>
      </c>
      <c r="Y258" s="3">
        <f t="shared" si="65"/>
        <v>0</v>
      </c>
      <c r="Z258" s="3">
        <f t="shared" si="65"/>
        <v>0</v>
      </c>
      <c r="AA258" s="3">
        <f t="shared" si="65"/>
        <v>0</v>
      </c>
      <c r="AB258" s="3">
        <f t="shared" si="65"/>
        <v>40416</v>
      </c>
    </row>
    <row r="259" spans="1:28">
      <c r="A259" s="26"/>
      <c r="B259" s="26"/>
      <c r="C259" s="26"/>
      <c r="D259" s="29" t="s">
        <v>117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>
      <c r="A260" s="26">
        <f>A257+1</f>
        <v>170</v>
      </c>
      <c r="B260" s="26">
        <v>1</v>
      </c>
      <c r="C260" s="26">
        <v>471</v>
      </c>
      <c r="D260" s="29" t="s">
        <v>139</v>
      </c>
      <c r="E260" s="3">
        <f>G260+I260+K260+M260</f>
        <v>0</v>
      </c>
      <c r="F260" s="3">
        <f>H260+J260+L260+N260</f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f>Q260+S260</f>
        <v>0</v>
      </c>
      <c r="P260" s="3">
        <f>R260+T260</f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</row>
    <row r="261" spans="1:28">
      <c r="A261" s="26"/>
      <c r="B261" s="26"/>
      <c r="C261" s="26"/>
      <c r="D261" s="29" t="s">
        <v>118</v>
      </c>
      <c r="E261" s="3">
        <f>SUM(E260)</f>
        <v>0</v>
      </c>
      <c r="F261" s="3">
        <f t="shared" ref="F261:AB261" si="66">SUM(F260)</f>
        <v>0</v>
      </c>
      <c r="G261" s="3">
        <f t="shared" si="66"/>
        <v>0</v>
      </c>
      <c r="H261" s="3">
        <f t="shared" si="66"/>
        <v>0</v>
      </c>
      <c r="I261" s="3">
        <f t="shared" si="66"/>
        <v>0</v>
      </c>
      <c r="J261" s="3">
        <f t="shared" si="66"/>
        <v>0</v>
      </c>
      <c r="K261" s="3">
        <f t="shared" si="66"/>
        <v>0</v>
      </c>
      <c r="L261" s="3">
        <f t="shared" si="66"/>
        <v>0</v>
      </c>
      <c r="M261" s="3">
        <f t="shared" si="66"/>
        <v>0</v>
      </c>
      <c r="N261" s="3">
        <f t="shared" si="66"/>
        <v>0</v>
      </c>
      <c r="O261" s="3">
        <f t="shared" si="66"/>
        <v>0</v>
      </c>
      <c r="P261" s="3">
        <f t="shared" si="66"/>
        <v>0</v>
      </c>
      <c r="Q261" s="3">
        <f t="shared" si="66"/>
        <v>0</v>
      </c>
      <c r="R261" s="3">
        <f t="shared" si="66"/>
        <v>0</v>
      </c>
      <c r="S261" s="3">
        <f t="shared" si="66"/>
        <v>0</v>
      </c>
      <c r="T261" s="3">
        <f t="shared" si="66"/>
        <v>0</v>
      </c>
      <c r="U261" s="3">
        <f t="shared" si="66"/>
        <v>0</v>
      </c>
      <c r="V261" s="3">
        <f t="shared" si="66"/>
        <v>0</v>
      </c>
      <c r="W261" s="3">
        <f t="shared" si="66"/>
        <v>0</v>
      </c>
      <c r="X261" s="3">
        <f t="shared" si="66"/>
        <v>0</v>
      </c>
      <c r="Y261" s="3">
        <f t="shared" si="66"/>
        <v>0</v>
      </c>
      <c r="Z261" s="3">
        <f t="shared" si="66"/>
        <v>0</v>
      </c>
      <c r="AA261" s="3">
        <f t="shared" si="66"/>
        <v>0</v>
      </c>
      <c r="AB261" s="3">
        <f t="shared" si="66"/>
        <v>0</v>
      </c>
    </row>
    <row r="262" spans="1:28">
      <c r="A262" s="26"/>
      <c r="B262" s="26"/>
      <c r="C262" s="26"/>
      <c r="D262" s="29" t="s">
        <v>119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24">
      <c r="A263" s="26">
        <f>A260+1</f>
        <v>171</v>
      </c>
      <c r="B263" s="26">
        <v>1</v>
      </c>
      <c r="C263" s="26">
        <v>397</v>
      </c>
      <c r="D263" s="29" t="s">
        <v>308</v>
      </c>
      <c r="E263" s="3">
        <f>G263+I263+K263+M263</f>
        <v>3520</v>
      </c>
      <c r="F263" s="3">
        <f>H263+J263+L263+N263</f>
        <v>3520</v>
      </c>
      <c r="G263" s="3">
        <v>3506</v>
      </c>
      <c r="H263" s="3">
        <v>3506</v>
      </c>
      <c r="I263" s="3">
        <v>0</v>
      </c>
      <c r="J263" s="3">
        <v>0</v>
      </c>
      <c r="K263" s="3">
        <v>14</v>
      </c>
      <c r="L263" s="3">
        <v>14</v>
      </c>
      <c r="M263" s="3">
        <v>0</v>
      </c>
      <c r="N263" s="3">
        <v>0</v>
      </c>
      <c r="O263" s="3">
        <f>Q263+S263</f>
        <v>9634</v>
      </c>
      <c r="P263" s="3">
        <f>R263+T263</f>
        <v>4457</v>
      </c>
      <c r="Q263" s="3">
        <v>1082</v>
      </c>
      <c r="R263" s="3">
        <v>1082</v>
      </c>
      <c r="S263" s="3">
        <v>8552</v>
      </c>
      <c r="T263" s="3">
        <v>3375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22495</v>
      </c>
    </row>
    <row r="264" spans="1:28">
      <c r="A264" s="26"/>
      <c r="B264" s="26"/>
      <c r="C264" s="26"/>
      <c r="D264" s="29" t="s">
        <v>120</v>
      </c>
      <c r="E264" s="3">
        <f>SUM(E263)</f>
        <v>3520</v>
      </c>
      <c r="F264" s="3">
        <f t="shared" ref="F264:AB264" si="67">SUM(F263)</f>
        <v>3520</v>
      </c>
      <c r="G264" s="3">
        <f t="shared" si="67"/>
        <v>3506</v>
      </c>
      <c r="H264" s="3">
        <f t="shared" si="67"/>
        <v>3506</v>
      </c>
      <c r="I264" s="3">
        <f t="shared" si="67"/>
        <v>0</v>
      </c>
      <c r="J264" s="3">
        <f t="shared" si="67"/>
        <v>0</v>
      </c>
      <c r="K264" s="3">
        <f t="shared" si="67"/>
        <v>14</v>
      </c>
      <c r="L264" s="3">
        <f t="shared" si="67"/>
        <v>14</v>
      </c>
      <c r="M264" s="3">
        <f t="shared" si="67"/>
        <v>0</v>
      </c>
      <c r="N264" s="3">
        <f t="shared" si="67"/>
        <v>0</v>
      </c>
      <c r="O264" s="3">
        <f t="shared" si="67"/>
        <v>9634</v>
      </c>
      <c r="P264" s="3">
        <f t="shared" si="67"/>
        <v>4457</v>
      </c>
      <c r="Q264" s="3">
        <f t="shared" si="67"/>
        <v>1082</v>
      </c>
      <c r="R264" s="3">
        <f t="shared" si="67"/>
        <v>1082</v>
      </c>
      <c r="S264" s="3">
        <f t="shared" si="67"/>
        <v>8552</v>
      </c>
      <c r="T264" s="3">
        <f t="shared" si="67"/>
        <v>3375</v>
      </c>
      <c r="U264" s="3">
        <f t="shared" si="67"/>
        <v>0</v>
      </c>
      <c r="V264" s="3">
        <f t="shared" si="67"/>
        <v>0</v>
      </c>
      <c r="W264" s="3">
        <f t="shared" si="67"/>
        <v>0</v>
      </c>
      <c r="X264" s="3">
        <f t="shared" si="67"/>
        <v>0</v>
      </c>
      <c r="Y264" s="3">
        <f t="shared" si="67"/>
        <v>0</v>
      </c>
      <c r="Z264" s="3">
        <f t="shared" si="67"/>
        <v>0</v>
      </c>
      <c r="AA264" s="3">
        <f t="shared" si="67"/>
        <v>0</v>
      </c>
      <c r="AB264" s="3">
        <f t="shared" si="67"/>
        <v>22495</v>
      </c>
    </row>
    <row r="265" spans="1:28">
      <c r="A265" s="26"/>
      <c r="B265" s="26"/>
      <c r="C265" s="26"/>
      <c r="D265" s="29" t="s">
        <v>121</v>
      </c>
      <c r="E265" s="3">
        <f t="shared" ref="E265:AB265" si="68">E207+E210+E213+E216+E220+E223+E227+E230+E233+E236+E239+E242+E245+E248+E252+E255+E258+E261+E264</f>
        <v>109644</v>
      </c>
      <c r="F265" s="3">
        <f t="shared" si="68"/>
        <v>104654</v>
      </c>
      <c r="G265" s="3">
        <f t="shared" si="68"/>
        <v>102726</v>
      </c>
      <c r="H265" s="3">
        <f t="shared" si="68"/>
        <v>102726</v>
      </c>
      <c r="I265" s="3">
        <f t="shared" si="68"/>
        <v>653</v>
      </c>
      <c r="J265" s="3">
        <f t="shared" si="68"/>
        <v>653</v>
      </c>
      <c r="K265" s="3">
        <f t="shared" si="68"/>
        <v>277</v>
      </c>
      <c r="L265" s="3">
        <f t="shared" si="68"/>
        <v>277</v>
      </c>
      <c r="M265" s="3">
        <f t="shared" si="68"/>
        <v>5988</v>
      </c>
      <c r="N265" s="3">
        <f t="shared" si="68"/>
        <v>998</v>
      </c>
      <c r="O265" s="3">
        <f t="shared" si="68"/>
        <v>264050</v>
      </c>
      <c r="P265" s="3">
        <f t="shared" si="68"/>
        <v>123857</v>
      </c>
      <c r="Q265" s="3">
        <f t="shared" si="68"/>
        <v>32068</v>
      </c>
      <c r="R265" s="3">
        <f t="shared" si="68"/>
        <v>32068</v>
      </c>
      <c r="S265" s="3">
        <f t="shared" si="68"/>
        <v>231982</v>
      </c>
      <c r="T265" s="3">
        <f t="shared" si="68"/>
        <v>91789</v>
      </c>
      <c r="U265" s="3">
        <f t="shared" si="68"/>
        <v>600</v>
      </c>
      <c r="V265" s="3">
        <f t="shared" si="68"/>
        <v>0</v>
      </c>
      <c r="W265" s="3">
        <f t="shared" si="68"/>
        <v>0</v>
      </c>
      <c r="X265" s="3">
        <f t="shared" si="68"/>
        <v>0</v>
      </c>
      <c r="Y265" s="3">
        <f t="shared" si="68"/>
        <v>501</v>
      </c>
      <c r="Z265" s="3">
        <f t="shared" si="68"/>
        <v>611</v>
      </c>
      <c r="AA265" s="3">
        <f t="shared" si="68"/>
        <v>0</v>
      </c>
      <c r="AB265" s="3">
        <f t="shared" si="68"/>
        <v>852581</v>
      </c>
    </row>
    <row r="266" spans="1:28">
      <c r="A266" s="26"/>
      <c r="B266" s="26"/>
      <c r="C266" s="26"/>
      <c r="D266" s="29" t="s">
        <v>122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>
      <c r="A267" s="26">
        <f>A263+1</f>
        <v>172</v>
      </c>
      <c r="B267" s="26">
        <v>3</v>
      </c>
      <c r="C267" s="26">
        <v>62</v>
      </c>
      <c r="D267" s="29" t="s">
        <v>309</v>
      </c>
      <c r="E267" s="3">
        <f t="shared" ref="E267:F278" si="69">G267+I267+K267+M267</f>
        <v>0</v>
      </c>
      <c r="F267" s="3">
        <f t="shared" si="69"/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f t="shared" ref="O267:P278" si="70">Q267+S267</f>
        <v>0</v>
      </c>
      <c r="P267" s="3">
        <f t="shared" si="70"/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</row>
    <row r="268" spans="1:28">
      <c r="A268" s="26">
        <f>A267+1</f>
        <v>173</v>
      </c>
      <c r="B268" s="26">
        <v>3</v>
      </c>
      <c r="C268" s="26">
        <v>55</v>
      </c>
      <c r="D268" s="29" t="s">
        <v>140</v>
      </c>
      <c r="E268" s="3">
        <f t="shared" si="69"/>
        <v>23706</v>
      </c>
      <c r="F268" s="3">
        <f t="shared" si="69"/>
        <v>3951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23706</v>
      </c>
      <c r="N268" s="3">
        <v>3951</v>
      </c>
      <c r="O268" s="3">
        <f t="shared" si="70"/>
        <v>39938</v>
      </c>
      <c r="P268" s="3">
        <f t="shared" si="70"/>
        <v>15810</v>
      </c>
      <c r="Q268" s="3">
        <v>0</v>
      </c>
      <c r="R268" s="3">
        <v>0</v>
      </c>
      <c r="S268" s="3">
        <v>39938</v>
      </c>
      <c r="T268" s="3">
        <v>15810</v>
      </c>
      <c r="U268" s="3">
        <v>4700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</row>
    <row r="269" spans="1:28">
      <c r="A269" s="26">
        <f t="shared" ref="A269:A277" si="71">A268+1</f>
        <v>174</v>
      </c>
      <c r="B269" s="26">
        <v>3</v>
      </c>
      <c r="C269" s="26">
        <v>66</v>
      </c>
      <c r="D269" s="29" t="s">
        <v>310</v>
      </c>
      <c r="E269" s="3">
        <f t="shared" si="69"/>
        <v>0</v>
      </c>
      <c r="F269" s="3">
        <f t="shared" si="69"/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f t="shared" si="70"/>
        <v>0</v>
      </c>
      <c r="P269" s="3">
        <f t="shared" si="70"/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4000</v>
      </c>
      <c r="X269" s="3">
        <v>2500</v>
      </c>
      <c r="Y269" s="3">
        <v>0</v>
      </c>
      <c r="Z269" s="3">
        <v>0</v>
      </c>
      <c r="AA269" s="3">
        <v>0</v>
      </c>
      <c r="AB269" s="3">
        <v>0</v>
      </c>
    </row>
    <row r="270" spans="1:28">
      <c r="A270" s="26">
        <f t="shared" si="71"/>
        <v>175</v>
      </c>
      <c r="B270" s="26">
        <v>3</v>
      </c>
      <c r="C270" s="26">
        <v>70</v>
      </c>
      <c r="D270" s="29" t="s">
        <v>311</v>
      </c>
      <c r="E270" s="3">
        <f t="shared" si="69"/>
        <v>0</v>
      </c>
      <c r="F270" s="3">
        <f t="shared" si="69"/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f t="shared" si="70"/>
        <v>0</v>
      </c>
      <c r="P270" s="3">
        <f t="shared" si="70"/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</row>
    <row r="271" spans="1:28">
      <c r="A271" s="26">
        <f t="shared" si="71"/>
        <v>176</v>
      </c>
      <c r="B271" s="26">
        <v>2</v>
      </c>
      <c r="C271" s="26">
        <v>63</v>
      </c>
      <c r="D271" s="29" t="s">
        <v>312</v>
      </c>
      <c r="E271" s="3">
        <f t="shared" si="69"/>
        <v>678</v>
      </c>
      <c r="F271" s="3">
        <f t="shared" si="69"/>
        <v>678</v>
      </c>
      <c r="G271" s="3">
        <v>0</v>
      </c>
      <c r="H271" s="3">
        <v>0</v>
      </c>
      <c r="I271" s="3">
        <v>0</v>
      </c>
      <c r="J271" s="3">
        <v>0</v>
      </c>
      <c r="K271" s="3">
        <v>678</v>
      </c>
      <c r="L271" s="3">
        <v>678</v>
      </c>
      <c r="M271" s="3">
        <v>0</v>
      </c>
      <c r="N271" s="3">
        <v>0</v>
      </c>
      <c r="O271" s="3">
        <f t="shared" si="70"/>
        <v>0</v>
      </c>
      <c r="P271" s="3">
        <f t="shared" si="70"/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63196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</row>
    <row r="272" spans="1:28">
      <c r="A272" s="26">
        <f t="shared" si="71"/>
        <v>177</v>
      </c>
      <c r="B272" s="26">
        <v>2</v>
      </c>
      <c r="C272" s="26">
        <v>65</v>
      </c>
      <c r="D272" s="29" t="s">
        <v>313</v>
      </c>
      <c r="E272" s="3">
        <f t="shared" si="69"/>
        <v>0</v>
      </c>
      <c r="F272" s="3">
        <f t="shared" si="69"/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f t="shared" si="70"/>
        <v>0</v>
      </c>
      <c r="P272" s="3">
        <f t="shared" si="70"/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</row>
    <row r="273" spans="1:28">
      <c r="A273" s="26">
        <f t="shared" si="71"/>
        <v>178</v>
      </c>
      <c r="B273" s="26">
        <v>2</v>
      </c>
      <c r="C273" s="26">
        <v>468</v>
      </c>
      <c r="D273" s="29" t="s">
        <v>314</v>
      </c>
      <c r="E273" s="3">
        <f t="shared" si="69"/>
        <v>0</v>
      </c>
      <c r="F273" s="3">
        <f t="shared" si="69"/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f t="shared" si="70"/>
        <v>0</v>
      </c>
      <c r="P273" s="3">
        <f t="shared" si="70"/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</row>
    <row r="274" spans="1:28">
      <c r="A274" s="26">
        <f t="shared" si="71"/>
        <v>179</v>
      </c>
      <c r="B274" s="26">
        <v>3</v>
      </c>
      <c r="C274" s="26">
        <v>58</v>
      </c>
      <c r="D274" s="29" t="s">
        <v>315</v>
      </c>
      <c r="E274" s="3">
        <f t="shared" si="69"/>
        <v>0</v>
      </c>
      <c r="F274" s="3">
        <f t="shared" si="69"/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f t="shared" si="70"/>
        <v>0</v>
      </c>
      <c r="P274" s="3">
        <f t="shared" si="70"/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3870</v>
      </c>
      <c r="Z274" s="3">
        <v>4819</v>
      </c>
      <c r="AA274" s="3">
        <v>28000</v>
      </c>
      <c r="AB274" s="3">
        <v>0</v>
      </c>
    </row>
    <row r="275" spans="1:28">
      <c r="A275" s="26">
        <f t="shared" si="71"/>
        <v>180</v>
      </c>
      <c r="B275" s="26">
        <v>2</v>
      </c>
      <c r="C275" s="26">
        <v>76</v>
      </c>
      <c r="D275" s="29" t="s">
        <v>316</v>
      </c>
      <c r="E275" s="3">
        <f t="shared" si="69"/>
        <v>0</v>
      </c>
      <c r="F275" s="3">
        <f t="shared" si="69"/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f t="shared" si="70"/>
        <v>0</v>
      </c>
      <c r="P275" s="3">
        <f t="shared" si="70"/>
        <v>0</v>
      </c>
      <c r="Q275" s="3">
        <v>0</v>
      </c>
      <c r="R275" s="3">
        <v>0</v>
      </c>
      <c r="S275" s="3">
        <v>0</v>
      </c>
      <c r="T275" s="3">
        <v>0</v>
      </c>
      <c r="U275" s="3">
        <v>4205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</row>
    <row r="276" spans="1:28" ht="36">
      <c r="A276" s="26">
        <f t="shared" si="71"/>
        <v>181</v>
      </c>
      <c r="B276" s="26">
        <v>3</v>
      </c>
      <c r="C276" s="26">
        <v>639</v>
      </c>
      <c r="D276" s="29" t="s">
        <v>317</v>
      </c>
      <c r="E276" s="3">
        <f t="shared" si="69"/>
        <v>0</v>
      </c>
      <c r="F276" s="3">
        <f t="shared" si="69"/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f t="shared" si="70"/>
        <v>0</v>
      </c>
      <c r="P276" s="3">
        <f t="shared" si="70"/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</row>
    <row r="277" spans="1:28">
      <c r="A277" s="26">
        <f t="shared" si="71"/>
        <v>182</v>
      </c>
      <c r="B277" s="26">
        <v>0</v>
      </c>
      <c r="C277" s="26">
        <v>436</v>
      </c>
      <c r="D277" s="29" t="s">
        <v>195</v>
      </c>
      <c r="E277" s="3">
        <f t="shared" si="69"/>
        <v>0</v>
      </c>
      <c r="F277" s="3">
        <f t="shared" si="69"/>
        <v>0</v>
      </c>
      <c r="G277" s="3"/>
      <c r="H277" s="3"/>
      <c r="I277" s="3"/>
      <c r="J277" s="3"/>
      <c r="K277" s="3"/>
      <c r="L277" s="3"/>
      <c r="M277" s="3"/>
      <c r="N277" s="3"/>
      <c r="O277" s="3">
        <f t="shared" si="70"/>
        <v>0</v>
      </c>
      <c r="P277" s="3">
        <f t="shared" si="70"/>
        <v>0</v>
      </c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48">
      <c r="A278" s="26">
        <f>A277+1</f>
        <v>183</v>
      </c>
      <c r="B278" s="26">
        <v>0</v>
      </c>
      <c r="C278" s="26">
        <v>776</v>
      </c>
      <c r="D278" s="29" t="s">
        <v>318</v>
      </c>
      <c r="E278" s="3">
        <f t="shared" si="69"/>
        <v>0</v>
      </c>
      <c r="F278" s="3">
        <f t="shared" si="69"/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f t="shared" si="70"/>
        <v>0</v>
      </c>
      <c r="P278" s="3">
        <f t="shared" si="70"/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</row>
    <row r="279" spans="1:28">
      <c r="A279" s="26"/>
      <c r="B279" s="26"/>
      <c r="C279" s="26"/>
      <c r="D279" s="29" t="s">
        <v>123</v>
      </c>
      <c r="E279" s="3">
        <f>SUM(E267:E278)</f>
        <v>24384</v>
      </c>
      <c r="F279" s="3">
        <f t="shared" ref="F279:AB279" si="72">SUM(F267:F278)</f>
        <v>4629</v>
      </c>
      <c r="G279" s="3">
        <f t="shared" si="72"/>
        <v>0</v>
      </c>
      <c r="H279" s="3">
        <f t="shared" si="72"/>
        <v>0</v>
      </c>
      <c r="I279" s="3">
        <f t="shared" si="72"/>
        <v>0</v>
      </c>
      <c r="J279" s="3">
        <f t="shared" si="72"/>
        <v>0</v>
      </c>
      <c r="K279" s="3">
        <f t="shared" si="72"/>
        <v>678</v>
      </c>
      <c r="L279" s="3">
        <f t="shared" si="72"/>
        <v>678</v>
      </c>
      <c r="M279" s="3">
        <f t="shared" si="72"/>
        <v>23706</v>
      </c>
      <c r="N279" s="3">
        <f t="shared" si="72"/>
        <v>3951</v>
      </c>
      <c r="O279" s="3">
        <f t="shared" si="72"/>
        <v>39938</v>
      </c>
      <c r="P279" s="3">
        <f t="shared" si="72"/>
        <v>15810</v>
      </c>
      <c r="Q279" s="3">
        <f t="shared" si="72"/>
        <v>0</v>
      </c>
      <c r="R279" s="3">
        <f t="shared" si="72"/>
        <v>0</v>
      </c>
      <c r="S279" s="3">
        <f t="shared" si="72"/>
        <v>39938</v>
      </c>
      <c r="T279" s="3">
        <f t="shared" si="72"/>
        <v>15810</v>
      </c>
      <c r="U279" s="3">
        <f t="shared" si="72"/>
        <v>8905</v>
      </c>
      <c r="V279" s="3">
        <f t="shared" si="72"/>
        <v>63196</v>
      </c>
      <c r="W279" s="3">
        <f t="shared" si="72"/>
        <v>4000</v>
      </c>
      <c r="X279" s="3">
        <f t="shared" si="72"/>
        <v>2500</v>
      </c>
      <c r="Y279" s="3">
        <f t="shared" si="72"/>
        <v>3870</v>
      </c>
      <c r="Z279" s="3">
        <f t="shared" si="72"/>
        <v>4819</v>
      </c>
      <c r="AA279" s="3">
        <f t="shared" si="72"/>
        <v>28000</v>
      </c>
      <c r="AB279" s="3">
        <f t="shared" si="72"/>
        <v>0</v>
      </c>
    </row>
    <row r="280" spans="1:28">
      <c r="A280" s="26"/>
      <c r="B280" s="26"/>
      <c r="C280" s="26"/>
      <c r="D280" s="29" t="s">
        <v>124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>
      <c r="A281" s="26">
        <f>A278+1</f>
        <v>184</v>
      </c>
      <c r="B281" s="26">
        <v>2</v>
      </c>
      <c r="C281" s="26">
        <v>89</v>
      </c>
      <c r="D281" s="29" t="s">
        <v>175</v>
      </c>
      <c r="E281" s="3">
        <f t="shared" ref="E281:F284" si="73">G281+I281+K281+M281</f>
        <v>0</v>
      </c>
      <c r="F281" s="3">
        <f t="shared" si="73"/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f t="shared" ref="O281:P284" si="74">Q281+S281</f>
        <v>0</v>
      </c>
      <c r="P281" s="3">
        <f t="shared" si="74"/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</row>
    <row r="282" spans="1:28">
      <c r="A282" s="26">
        <f>A281+1</f>
        <v>185</v>
      </c>
      <c r="B282" s="26">
        <v>2</v>
      </c>
      <c r="C282" s="26">
        <v>172</v>
      </c>
      <c r="D282" s="29" t="s">
        <v>176</v>
      </c>
      <c r="E282" s="3">
        <f t="shared" si="73"/>
        <v>0</v>
      </c>
      <c r="F282" s="3">
        <f t="shared" si="73"/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f t="shared" si="74"/>
        <v>0</v>
      </c>
      <c r="P282" s="3">
        <f t="shared" si="74"/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</row>
    <row r="283" spans="1:28">
      <c r="A283" s="26">
        <f>A282+1</f>
        <v>186</v>
      </c>
      <c r="B283" s="26">
        <v>3</v>
      </c>
      <c r="C283" s="26">
        <v>171</v>
      </c>
      <c r="D283" s="29" t="s">
        <v>177</v>
      </c>
      <c r="E283" s="3">
        <f t="shared" si="73"/>
        <v>0</v>
      </c>
      <c r="F283" s="3">
        <f t="shared" si="73"/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f t="shared" si="74"/>
        <v>0</v>
      </c>
      <c r="P283" s="3">
        <f t="shared" si="74"/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1100</v>
      </c>
      <c r="X283" s="3">
        <v>1485</v>
      </c>
      <c r="Y283" s="3">
        <v>0</v>
      </c>
      <c r="Z283" s="3">
        <v>0</v>
      </c>
      <c r="AA283" s="3">
        <v>0</v>
      </c>
      <c r="AB283" s="3">
        <v>0</v>
      </c>
    </row>
    <row r="284" spans="1:28">
      <c r="A284" s="26">
        <f>A283+1</f>
        <v>187</v>
      </c>
      <c r="B284" s="26">
        <v>2</v>
      </c>
      <c r="C284" s="26">
        <v>155</v>
      </c>
      <c r="D284" s="29" t="s">
        <v>178</v>
      </c>
      <c r="E284" s="3">
        <f t="shared" si="73"/>
        <v>0</v>
      </c>
      <c r="F284" s="3">
        <f t="shared" si="73"/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f t="shared" si="74"/>
        <v>0</v>
      </c>
      <c r="P284" s="3">
        <f t="shared" si="74"/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</row>
    <row r="285" spans="1:28">
      <c r="A285" s="26"/>
      <c r="B285" s="26"/>
      <c r="C285" s="26"/>
      <c r="D285" s="29" t="s">
        <v>125</v>
      </c>
      <c r="E285" s="3">
        <f>SUM(E281:E284)</f>
        <v>0</v>
      </c>
      <c r="F285" s="3">
        <f t="shared" ref="F285:AB285" si="75">SUM(F281:F284)</f>
        <v>0</v>
      </c>
      <c r="G285" s="3">
        <f t="shared" si="75"/>
        <v>0</v>
      </c>
      <c r="H285" s="3">
        <f t="shared" si="75"/>
        <v>0</v>
      </c>
      <c r="I285" s="3">
        <f t="shared" si="75"/>
        <v>0</v>
      </c>
      <c r="J285" s="3">
        <f t="shared" si="75"/>
        <v>0</v>
      </c>
      <c r="K285" s="3">
        <f t="shared" si="75"/>
        <v>0</v>
      </c>
      <c r="L285" s="3">
        <f t="shared" si="75"/>
        <v>0</v>
      </c>
      <c r="M285" s="3">
        <f t="shared" si="75"/>
        <v>0</v>
      </c>
      <c r="N285" s="3">
        <f t="shared" si="75"/>
        <v>0</v>
      </c>
      <c r="O285" s="3">
        <f t="shared" si="75"/>
        <v>0</v>
      </c>
      <c r="P285" s="3">
        <f t="shared" si="75"/>
        <v>0</v>
      </c>
      <c r="Q285" s="3">
        <f t="shared" si="75"/>
        <v>0</v>
      </c>
      <c r="R285" s="3">
        <f t="shared" si="75"/>
        <v>0</v>
      </c>
      <c r="S285" s="3">
        <f t="shared" si="75"/>
        <v>0</v>
      </c>
      <c r="T285" s="3">
        <f t="shared" si="75"/>
        <v>0</v>
      </c>
      <c r="U285" s="3">
        <f t="shared" si="75"/>
        <v>0</v>
      </c>
      <c r="V285" s="3">
        <f t="shared" si="75"/>
        <v>0</v>
      </c>
      <c r="W285" s="3">
        <f t="shared" si="75"/>
        <v>1100</v>
      </c>
      <c r="X285" s="3">
        <f t="shared" si="75"/>
        <v>1485</v>
      </c>
      <c r="Y285" s="3">
        <f t="shared" si="75"/>
        <v>0</v>
      </c>
      <c r="Z285" s="3">
        <f t="shared" si="75"/>
        <v>0</v>
      </c>
      <c r="AA285" s="3">
        <f t="shared" si="75"/>
        <v>0</v>
      </c>
      <c r="AB285" s="3">
        <f t="shared" si="75"/>
        <v>0</v>
      </c>
    </row>
    <row r="286" spans="1:28">
      <c r="A286" s="26"/>
      <c r="B286" s="26"/>
      <c r="C286" s="26"/>
      <c r="D286" s="29" t="s">
        <v>141</v>
      </c>
      <c r="E286" s="14">
        <f>E203+E265+E279+E285</f>
        <v>815472</v>
      </c>
      <c r="F286" s="14">
        <f t="shared" ref="F286:AB286" si="76">F203+F265+F279+F285</f>
        <v>740282</v>
      </c>
      <c r="G286" s="14">
        <f t="shared" si="76"/>
        <v>712715</v>
      </c>
      <c r="H286" s="14">
        <f t="shared" si="76"/>
        <v>712715</v>
      </c>
      <c r="I286" s="14">
        <f t="shared" si="76"/>
        <v>10189</v>
      </c>
      <c r="J286" s="14">
        <f t="shared" si="76"/>
        <v>10189</v>
      </c>
      <c r="K286" s="14">
        <f t="shared" si="76"/>
        <v>2340</v>
      </c>
      <c r="L286" s="14">
        <f t="shared" si="76"/>
        <v>2340</v>
      </c>
      <c r="M286" s="14">
        <f t="shared" si="76"/>
        <v>90228</v>
      </c>
      <c r="N286" s="14">
        <f t="shared" si="76"/>
        <v>15038</v>
      </c>
      <c r="O286" s="14">
        <f t="shared" si="76"/>
        <v>1988957</v>
      </c>
      <c r="P286" s="14">
        <f t="shared" si="76"/>
        <v>916397</v>
      </c>
      <c r="Q286" s="14">
        <f t="shared" si="76"/>
        <v>222183</v>
      </c>
      <c r="R286" s="14">
        <f t="shared" si="76"/>
        <v>222183</v>
      </c>
      <c r="S286" s="14">
        <f t="shared" si="76"/>
        <v>1766774</v>
      </c>
      <c r="T286" s="14">
        <f t="shared" si="76"/>
        <v>694214</v>
      </c>
      <c r="U286" s="14">
        <f t="shared" si="76"/>
        <v>103460</v>
      </c>
      <c r="V286" s="14">
        <f t="shared" si="76"/>
        <v>203603</v>
      </c>
      <c r="W286" s="14">
        <f t="shared" si="76"/>
        <v>6100</v>
      </c>
      <c r="X286" s="14">
        <f t="shared" si="76"/>
        <v>3985</v>
      </c>
      <c r="Y286" s="14">
        <f t="shared" si="76"/>
        <v>30133</v>
      </c>
      <c r="Z286" s="14">
        <f t="shared" si="76"/>
        <v>33477</v>
      </c>
      <c r="AA286" s="14">
        <f t="shared" si="76"/>
        <v>28000</v>
      </c>
      <c r="AB286" s="14">
        <f t="shared" si="76"/>
        <v>4907354</v>
      </c>
    </row>
    <row r="287" spans="1:28">
      <c r="A287" s="26"/>
      <c r="B287" s="26"/>
      <c r="C287" s="26"/>
      <c r="D287" s="29" t="s">
        <v>142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24">
      <c r="A288" s="26">
        <f>A284+1</f>
        <v>188</v>
      </c>
      <c r="B288" s="26">
        <v>3</v>
      </c>
      <c r="C288" s="26">
        <v>732</v>
      </c>
      <c r="D288" s="29" t="s">
        <v>196</v>
      </c>
      <c r="E288" s="3">
        <f t="shared" ref="E288:F291" si="77">G288+I288+K288+M288</f>
        <v>0</v>
      </c>
      <c r="F288" s="3">
        <f t="shared" si="77"/>
        <v>0</v>
      </c>
      <c r="G288" s="3"/>
      <c r="H288" s="3"/>
      <c r="I288" s="3"/>
      <c r="J288" s="3"/>
      <c r="K288" s="3"/>
      <c r="L288" s="3"/>
      <c r="M288" s="3"/>
      <c r="N288" s="3"/>
      <c r="O288" s="3">
        <f t="shared" ref="O288:P291" si="78">Q288+S288</f>
        <v>0</v>
      </c>
      <c r="P288" s="3">
        <f t="shared" si="78"/>
        <v>0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24">
      <c r="A289" s="26">
        <f>A288+1</f>
        <v>189</v>
      </c>
      <c r="B289" s="26">
        <v>0</v>
      </c>
      <c r="C289" s="26">
        <v>763</v>
      </c>
      <c r="D289" s="29" t="s">
        <v>197</v>
      </c>
      <c r="E289" s="3">
        <f t="shared" si="77"/>
        <v>0</v>
      </c>
      <c r="F289" s="3">
        <f t="shared" si="77"/>
        <v>0</v>
      </c>
      <c r="G289" s="3"/>
      <c r="H289" s="3"/>
      <c r="I289" s="3"/>
      <c r="J289" s="3"/>
      <c r="K289" s="3"/>
      <c r="L289" s="3"/>
      <c r="M289" s="3"/>
      <c r="N289" s="3"/>
      <c r="O289" s="3">
        <f t="shared" si="78"/>
        <v>0</v>
      </c>
      <c r="P289" s="3">
        <f t="shared" si="78"/>
        <v>0</v>
      </c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24">
      <c r="A290" s="26">
        <f>A289+1</f>
        <v>190</v>
      </c>
      <c r="B290" s="26"/>
      <c r="C290" s="26">
        <v>774</v>
      </c>
      <c r="D290" s="29" t="s">
        <v>198</v>
      </c>
      <c r="E290" s="3">
        <f t="shared" si="77"/>
        <v>0</v>
      </c>
      <c r="F290" s="3">
        <f t="shared" si="77"/>
        <v>0</v>
      </c>
      <c r="G290" s="3"/>
      <c r="H290" s="3"/>
      <c r="I290" s="3"/>
      <c r="J290" s="3"/>
      <c r="K290" s="3"/>
      <c r="L290" s="3"/>
      <c r="M290" s="3"/>
      <c r="N290" s="3"/>
      <c r="O290" s="3">
        <f t="shared" si="78"/>
        <v>0</v>
      </c>
      <c r="P290" s="3">
        <f t="shared" si="78"/>
        <v>0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60">
      <c r="A291" s="26">
        <f>A290+1</f>
        <v>191</v>
      </c>
      <c r="B291" s="26"/>
      <c r="C291" s="26">
        <v>743</v>
      </c>
      <c r="D291" s="29" t="s">
        <v>199</v>
      </c>
      <c r="E291" s="3">
        <f t="shared" si="77"/>
        <v>0</v>
      </c>
      <c r="F291" s="3">
        <f t="shared" si="77"/>
        <v>0</v>
      </c>
      <c r="G291" s="3"/>
      <c r="H291" s="3"/>
      <c r="I291" s="3"/>
      <c r="J291" s="3"/>
      <c r="K291" s="3"/>
      <c r="L291" s="3"/>
      <c r="M291" s="3"/>
      <c r="N291" s="3"/>
      <c r="O291" s="3">
        <f t="shared" si="78"/>
        <v>0</v>
      </c>
      <c r="P291" s="3">
        <f t="shared" si="78"/>
        <v>0</v>
      </c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24">
      <c r="A292" s="26"/>
      <c r="B292" s="26"/>
      <c r="C292" s="26"/>
      <c r="D292" s="29" t="s">
        <v>143</v>
      </c>
      <c r="E292" s="3">
        <f>SUM(E288:E291)</f>
        <v>0</v>
      </c>
      <c r="F292" s="3">
        <f t="shared" ref="F292:AB292" si="79">SUM(F288:F291)</f>
        <v>0</v>
      </c>
      <c r="G292" s="3">
        <f t="shared" si="79"/>
        <v>0</v>
      </c>
      <c r="H292" s="3">
        <f t="shared" si="79"/>
        <v>0</v>
      </c>
      <c r="I292" s="3">
        <f t="shared" si="79"/>
        <v>0</v>
      </c>
      <c r="J292" s="3">
        <f t="shared" si="79"/>
        <v>0</v>
      </c>
      <c r="K292" s="3">
        <f t="shared" si="79"/>
        <v>0</v>
      </c>
      <c r="L292" s="3">
        <f t="shared" si="79"/>
        <v>0</v>
      </c>
      <c r="M292" s="3">
        <f t="shared" si="79"/>
        <v>0</v>
      </c>
      <c r="N292" s="3">
        <f t="shared" si="79"/>
        <v>0</v>
      </c>
      <c r="O292" s="3">
        <f t="shared" si="79"/>
        <v>0</v>
      </c>
      <c r="P292" s="3">
        <f t="shared" si="79"/>
        <v>0</v>
      </c>
      <c r="Q292" s="3">
        <f t="shared" si="79"/>
        <v>0</v>
      </c>
      <c r="R292" s="3">
        <f t="shared" si="79"/>
        <v>0</v>
      </c>
      <c r="S292" s="3">
        <f t="shared" si="79"/>
        <v>0</v>
      </c>
      <c r="T292" s="3">
        <f t="shared" si="79"/>
        <v>0</v>
      </c>
      <c r="U292" s="3">
        <f t="shared" si="79"/>
        <v>0</v>
      </c>
      <c r="V292" s="3">
        <f t="shared" si="79"/>
        <v>0</v>
      </c>
      <c r="W292" s="3">
        <f t="shared" si="79"/>
        <v>0</v>
      </c>
      <c r="X292" s="3">
        <f t="shared" si="79"/>
        <v>0</v>
      </c>
      <c r="Y292" s="3">
        <f t="shared" si="79"/>
        <v>0</v>
      </c>
      <c r="Z292" s="3">
        <f t="shared" si="79"/>
        <v>0</v>
      </c>
      <c r="AA292" s="3">
        <f t="shared" si="79"/>
        <v>0</v>
      </c>
      <c r="AB292" s="3">
        <f t="shared" si="79"/>
        <v>0</v>
      </c>
    </row>
    <row r="293" spans="1:28" ht="24">
      <c r="A293" s="26"/>
      <c r="B293" s="26"/>
      <c r="C293" s="26"/>
      <c r="D293" s="29" t="s">
        <v>126</v>
      </c>
      <c r="E293" s="5">
        <f>E286+E292</f>
        <v>815472</v>
      </c>
      <c r="F293" s="5">
        <f t="shared" ref="F293:AB293" si="80">F286+F292</f>
        <v>740282</v>
      </c>
      <c r="G293" s="5">
        <f t="shared" si="80"/>
        <v>712715</v>
      </c>
      <c r="H293" s="5">
        <f t="shared" si="80"/>
        <v>712715</v>
      </c>
      <c r="I293" s="5">
        <f t="shared" si="80"/>
        <v>10189</v>
      </c>
      <c r="J293" s="5">
        <f t="shared" si="80"/>
        <v>10189</v>
      </c>
      <c r="K293" s="5">
        <f t="shared" si="80"/>
        <v>2340</v>
      </c>
      <c r="L293" s="5">
        <f t="shared" si="80"/>
        <v>2340</v>
      </c>
      <c r="M293" s="5">
        <f t="shared" si="80"/>
        <v>90228</v>
      </c>
      <c r="N293" s="5">
        <f t="shared" si="80"/>
        <v>15038</v>
      </c>
      <c r="O293" s="5">
        <f t="shared" si="80"/>
        <v>1988957</v>
      </c>
      <c r="P293" s="5">
        <f t="shared" si="80"/>
        <v>916397</v>
      </c>
      <c r="Q293" s="5">
        <f t="shared" si="80"/>
        <v>222183</v>
      </c>
      <c r="R293" s="5">
        <f t="shared" si="80"/>
        <v>222183</v>
      </c>
      <c r="S293" s="5">
        <f t="shared" si="80"/>
        <v>1766774</v>
      </c>
      <c r="T293" s="5">
        <f t="shared" si="80"/>
        <v>694214</v>
      </c>
      <c r="U293" s="5">
        <f t="shared" si="80"/>
        <v>103460</v>
      </c>
      <c r="V293" s="5">
        <f t="shared" si="80"/>
        <v>203603</v>
      </c>
      <c r="W293" s="5">
        <f t="shared" si="80"/>
        <v>6100</v>
      </c>
      <c r="X293" s="5">
        <f t="shared" si="80"/>
        <v>3985</v>
      </c>
      <c r="Y293" s="5">
        <f t="shared" si="80"/>
        <v>30133</v>
      </c>
      <c r="Z293" s="5">
        <f t="shared" si="80"/>
        <v>33477</v>
      </c>
      <c r="AA293" s="5">
        <f t="shared" si="80"/>
        <v>28000</v>
      </c>
      <c r="AB293" s="5">
        <f t="shared" si="80"/>
        <v>4907354</v>
      </c>
    </row>
    <row r="295" spans="1:28"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</row>
  </sheetData>
  <mergeCells count="22">
    <mergeCell ref="A3:A5"/>
    <mergeCell ref="B3:B5"/>
    <mergeCell ref="C3:C5"/>
    <mergeCell ref="D3:D5"/>
    <mergeCell ref="E3:F4"/>
    <mergeCell ref="AB3:AB5"/>
    <mergeCell ref="G4:H4"/>
    <mergeCell ref="I4:J4"/>
    <mergeCell ref="K4:L4"/>
    <mergeCell ref="M4:N4"/>
    <mergeCell ref="Q4:R4"/>
    <mergeCell ref="S4:T4"/>
    <mergeCell ref="Q3:T3"/>
    <mergeCell ref="U3:U5"/>
    <mergeCell ref="V3:V5"/>
    <mergeCell ref="W3:W5"/>
    <mergeCell ref="X3:X5"/>
    <mergeCell ref="Y3:Y5"/>
    <mergeCell ref="G3:N3"/>
    <mergeCell ref="O3:P4"/>
    <mergeCell ref="Z3:Z5"/>
    <mergeCell ref="AA3:AA5"/>
  </mergeCells>
  <pageMargins left="0" right="0" top="0" bottom="0" header="0.31496062992125984" footer="0.31496062992125984"/>
  <pageSetup paperSize="9" scale="92" fitToHeight="12" orientation="landscape" r:id="rId1"/>
  <rowBreaks count="1" manualBreakCount="1">
    <brk id="2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BreakPreview" zoomScale="60" zoomScaleNormal="100" workbookViewId="0">
      <pane xSplit="4" ySplit="4" topLeftCell="E5" activePane="bottomRight" state="frozen"/>
      <selection pane="topRight" activeCell="E1" sqref="E1"/>
      <selection pane="bottomLeft" activeCell="A8" sqref="A8"/>
      <selection pane="bottomRight" activeCell="C8" sqref="C8"/>
    </sheetView>
  </sheetViews>
  <sheetFormatPr defaultRowHeight="12.75"/>
  <cols>
    <col min="1" max="1" width="16.7109375" style="32" customWidth="1"/>
    <col min="2" max="2" width="6" style="32" customWidth="1"/>
    <col min="3" max="3" width="33.85546875" style="32" customWidth="1"/>
    <col min="4" max="4" width="52" style="32" customWidth="1"/>
    <col min="5" max="5" width="6.5703125" style="32" customWidth="1"/>
    <col min="6" max="6" width="7.42578125" style="32" customWidth="1"/>
    <col min="7" max="7" width="6.5703125" style="32" customWidth="1"/>
    <col min="8" max="8" width="7.42578125" style="32" customWidth="1"/>
    <col min="9" max="9" width="6.5703125" style="32" customWidth="1"/>
    <col min="10" max="10" width="7.42578125" style="32" customWidth="1"/>
    <col min="11" max="12" width="9.140625" style="32"/>
    <col min="13" max="13" width="9.140625" style="32" customWidth="1"/>
    <col min="14" max="14" width="9.140625" style="32"/>
    <col min="15" max="15" width="9.140625" style="32" customWidth="1"/>
    <col min="16" max="16384" width="9.140625" style="32"/>
  </cols>
  <sheetData>
    <row r="1" spans="1:10" ht="15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>
      <c r="A2" s="76" t="s">
        <v>395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45.75" customHeight="1">
      <c r="A3" s="77" t="s">
        <v>346</v>
      </c>
      <c r="B3" s="77" t="s">
        <v>0</v>
      </c>
      <c r="C3" s="77" t="s">
        <v>347</v>
      </c>
      <c r="D3" s="77" t="s">
        <v>348</v>
      </c>
      <c r="E3" s="78" t="s">
        <v>349</v>
      </c>
      <c r="F3" s="78"/>
      <c r="G3" s="78" t="s">
        <v>350</v>
      </c>
      <c r="H3" s="78"/>
      <c r="I3" s="78" t="s">
        <v>4</v>
      </c>
      <c r="J3" s="78"/>
    </row>
    <row r="4" spans="1:10" ht="36">
      <c r="A4" s="77"/>
      <c r="B4" s="77"/>
      <c r="C4" s="77"/>
      <c r="D4" s="77"/>
      <c r="E4" s="33" t="s">
        <v>343</v>
      </c>
      <c r="F4" s="33" t="s">
        <v>351</v>
      </c>
      <c r="G4" s="33" t="s">
        <v>343</v>
      </c>
      <c r="H4" s="33" t="s">
        <v>352</v>
      </c>
      <c r="I4" s="33" t="s">
        <v>343</v>
      </c>
      <c r="J4" s="33" t="s">
        <v>353</v>
      </c>
    </row>
    <row r="5" spans="1:10">
      <c r="A5" s="34" t="s">
        <v>354</v>
      </c>
      <c r="B5" s="35" t="s">
        <v>355</v>
      </c>
      <c r="C5" s="34" t="s">
        <v>356</v>
      </c>
      <c r="D5" s="35" t="s">
        <v>357</v>
      </c>
      <c r="E5" s="34" t="s">
        <v>358</v>
      </c>
      <c r="F5" s="35" t="s">
        <v>359</v>
      </c>
      <c r="G5" s="34" t="s">
        <v>360</v>
      </c>
      <c r="H5" s="35" t="s">
        <v>361</v>
      </c>
      <c r="I5" s="34" t="s">
        <v>362</v>
      </c>
      <c r="J5" s="35" t="s">
        <v>363</v>
      </c>
    </row>
    <row r="6" spans="1:10">
      <c r="A6" s="36" t="s">
        <v>364</v>
      </c>
      <c r="B6" s="36">
        <v>242</v>
      </c>
      <c r="C6" s="37" t="s">
        <v>212</v>
      </c>
      <c r="D6" s="37" t="s">
        <v>365</v>
      </c>
      <c r="E6" s="38"/>
      <c r="F6" s="38">
        <v>25</v>
      </c>
      <c r="G6" s="38"/>
      <c r="H6" s="38">
        <v>1872</v>
      </c>
      <c r="I6" s="38"/>
      <c r="J6" s="38"/>
    </row>
    <row r="7" spans="1:10">
      <c r="A7" s="36" t="s">
        <v>364</v>
      </c>
      <c r="B7" s="36">
        <v>242</v>
      </c>
      <c r="C7" s="37" t="s">
        <v>212</v>
      </c>
      <c r="D7" s="37" t="s">
        <v>366</v>
      </c>
      <c r="E7" s="38"/>
      <c r="F7" s="38">
        <v>25</v>
      </c>
      <c r="G7" s="38"/>
      <c r="H7" s="38">
        <v>1872</v>
      </c>
      <c r="I7" s="38"/>
      <c r="J7" s="38"/>
    </row>
    <row r="8" spans="1:10" s="42" customFormat="1">
      <c r="A8" s="39" t="s">
        <v>364</v>
      </c>
      <c r="B8" s="39">
        <v>242</v>
      </c>
      <c r="C8" s="40" t="s">
        <v>212</v>
      </c>
      <c r="D8" s="40" t="s">
        <v>367</v>
      </c>
      <c r="E8" s="41"/>
      <c r="F8" s="41">
        <v>50</v>
      </c>
      <c r="G8" s="41"/>
      <c r="H8" s="41">
        <v>3744</v>
      </c>
      <c r="I8" s="41"/>
      <c r="J8" s="41"/>
    </row>
    <row r="9" spans="1:10" ht="25.5">
      <c r="A9" s="36" t="s">
        <v>368</v>
      </c>
      <c r="B9" s="36">
        <v>205</v>
      </c>
      <c r="C9" s="37" t="s">
        <v>221</v>
      </c>
      <c r="D9" s="37" t="s">
        <v>365</v>
      </c>
      <c r="E9" s="38">
        <v>0</v>
      </c>
      <c r="F9" s="38">
        <v>30</v>
      </c>
      <c r="G9" s="38"/>
      <c r="H9" s="38">
        <v>1404</v>
      </c>
      <c r="I9" s="38"/>
      <c r="J9" s="38"/>
    </row>
    <row r="10" spans="1:10" ht="25.5">
      <c r="A10" s="36" t="s">
        <v>368</v>
      </c>
      <c r="B10" s="36">
        <v>205</v>
      </c>
      <c r="C10" s="37" t="s">
        <v>221</v>
      </c>
      <c r="D10" s="37" t="s">
        <v>366</v>
      </c>
      <c r="E10" s="38">
        <v>0</v>
      </c>
      <c r="F10" s="38">
        <v>30</v>
      </c>
      <c r="G10" s="38"/>
      <c r="H10" s="38">
        <v>1560</v>
      </c>
      <c r="I10" s="38"/>
      <c r="J10" s="38"/>
    </row>
    <row r="11" spans="1:10" s="42" customFormat="1" ht="25.5">
      <c r="A11" s="39" t="s">
        <v>368</v>
      </c>
      <c r="B11" s="39">
        <v>205</v>
      </c>
      <c r="C11" s="40" t="s">
        <v>221</v>
      </c>
      <c r="D11" s="40" t="s">
        <v>367</v>
      </c>
      <c r="E11" s="41">
        <v>0</v>
      </c>
      <c r="F11" s="41">
        <v>60</v>
      </c>
      <c r="G11" s="41"/>
      <c r="H11" s="41">
        <v>2964</v>
      </c>
      <c r="I11" s="41"/>
      <c r="J11" s="41"/>
    </row>
    <row r="12" spans="1:10" ht="25.5">
      <c r="A12" s="36" t="s">
        <v>369</v>
      </c>
      <c r="B12" s="36">
        <v>216</v>
      </c>
      <c r="C12" s="37" t="s">
        <v>243</v>
      </c>
      <c r="D12" s="37" t="s">
        <v>365</v>
      </c>
      <c r="E12" s="38"/>
      <c r="F12" s="38"/>
      <c r="G12" s="38"/>
      <c r="H12" s="38">
        <v>1560</v>
      </c>
      <c r="I12" s="38"/>
      <c r="J12" s="38"/>
    </row>
    <row r="13" spans="1:10" ht="25.5">
      <c r="A13" s="36" t="s">
        <v>369</v>
      </c>
      <c r="B13" s="36">
        <v>216</v>
      </c>
      <c r="C13" s="37" t="s">
        <v>243</v>
      </c>
      <c r="D13" s="37" t="s">
        <v>366</v>
      </c>
      <c r="E13" s="38"/>
      <c r="F13" s="38"/>
      <c r="G13" s="38"/>
      <c r="H13" s="38">
        <v>1560</v>
      </c>
      <c r="I13" s="38"/>
      <c r="J13" s="38"/>
    </row>
    <row r="14" spans="1:10" s="42" customFormat="1" ht="25.5">
      <c r="A14" s="39" t="s">
        <v>369</v>
      </c>
      <c r="B14" s="39">
        <v>216</v>
      </c>
      <c r="C14" s="40" t="s">
        <v>243</v>
      </c>
      <c r="D14" s="40" t="s">
        <v>367</v>
      </c>
      <c r="E14" s="41"/>
      <c r="F14" s="41"/>
      <c r="G14" s="41"/>
      <c r="H14" s="41">
        <v>3120</v>
      </c>
      <c r="I14" s="41"/>
      <c r="J14" s="41"/>
    </row>
    <row r="15" spans="1:10">
      <c r="A15" s="36" t="s">
        <v>370</v>
      </c>
      <c r="B15" s="36">
        <v>160</v>
      </c>
      <c r="C15" s="37" t="s">
        <v>248</v>
      </c>
      <c r="D15" s="37" t="s">
        <v>366</v>
      </c>
      <c r="E15" s="38"/>
      <c r="F15" s="38"/>
      <c r="G15" s="38"/>
      <c r="H15" s="38">
        <v>109</v>
      </c>
      <c r="I15" s="38"/>
      <c r="J15" s="38"/>
    </row>
    <row r="16" spans="1:10">
      <c r="A16" s="36" t="s">
        <v>370</v>
      </c>
      <c r="B16" s="36">
        <v>160</v>
      </c>
      <c r="C16" s="37" t="s">
        <v>248</v>
      </c>
      <c r="D16" s="37" t="s">
        <v>371</v>
      </c>
      <c r="E16" s="38"/>
      <c r="F16" s="38"/>
      <c r="G16" s="38"/>
      <c r="H16" s="38">
        <v>47</v>
      </c>
      <c r="I16" s="38"/>
      <c r="J16" s="38"/>
    </row>
    <row r="17" spans="1:10" s="42" customFormat="1">
      <c r="A17" s="39" t="s">
        <v>370</v>
      </c>
      <c r="B17" s="39">
        <v>160</v>
      </c>
      <c r="C17" s="40" t="s">
        <v>248</v>
      </c>
      <c r="D17" s="40" t="s">
        <v>367</v>
      </c>
      <c r="E17" s="41"/>
      <c r="F17" s="41"/>
      <c r="G17" s="41"/>
      <c r="H17" s="41">
        <v>156</v>
      </c>
      <c r="I17" s="41"/>
      <c r="J17" s="41"/>
    </row>
    <row r="18" spans="1:10" ht="25.5">
      <c r="A18" s="36" t="s">
        <v>370</v>
      </c>
      <c r="B18" s="36">
        <v>159</v>
      </c>
      <c r="C18" s="37" t="s">
        <v>244</v>
      </c>
      <c r="D18" s="37" t="s">
        <v>365</v>
      </c>
      <c r="E18" s="38"/>
      <c r="F18" s="38">
        <v>743</v>
      </c>
      <c r="G18" s="38"/>
      <c r="H18" s="38">
        <v>3432</v>
      </c>
      <c r="I18" s="38"/>
      <c r="J18" s="38"/>
    </row>
    <row r="19" spans="1:10" ht="25.5">
      <c r="A19" s="36" t="s">
        <v>370</v>
      </c>
      <c r="B19" s="36">
        <v>159</v>
      </c>
      <c r="C19" s="37" t="s">
        <v>244</v>
      </c>
      <c r="D19" s="37" t="s">
        <v>366</v>
      </c>
      <c r="E19" s="38"/>
      <c r="F19" s="38">
        <v>743</v>
      </c>
      <c r="G19" s="38"/>
      <c r="H19" s="38">
        <v>3276</v>
      </c>
      <c r="I19" s="38"/>
      <c r="J19" s="38"/>
    </row>
    <row r="20" spans="1:10" s="42" customFormat="1" ht="25.5">
      <c r="A20" s="39" t="s">
        <v>370</v>
      </c>
      <c r="B20" s="39">
        <v>159</v>
      </c>
      <c r="C20" s="40" t="s">
        <v>244</v>
      </c>
      <c r="D20" s="40" t="s">
        <v>367</v>
      </c>
      <c r="E20" s="41"/>
      <c r="F20" s="41">
        <v>1486</v>
      </c>
      <c r="G20" s="41"/>
      <c r="H20" s="41">
        <v>6708</v>
      </c>
      <c r="I20" s="41"/>
      <c r="J20" s="41"/>
    </row>
    <row r="21" spans="1:10">
      <c r="A21" s="36" t="s">
        <v>372</v>
      </c>
      <c r="B21" s="36">
        <v>453</v>
      </c>
      <c r="C21" s="37" t="s">
        <v>149</v>
      </c>
      <c r="D21" s="37" t="s">
        <v>365</v>
      </c>
      <c r="E21" s="38">
        <v>0</v>
      </c>
      <c r="F21" s="38">
        <v>30</v>
      </c>
      <c r="G21" s="38"/>
      <c r="H21" s="38">
        <v>3120</v>
      </c>
      <c r="I21" s="38"/>
      <c r="J21" s="38"/>
    </row>
    <row r="22" spans="1:10">
      <c r="A22" s="36" t="s">
        <v>372</v>
      </c>
      <c r="B22" s="36">
        <v>453</v>
      </c>
      <c r="C22" s="37" t="s">
        <v>149</v>
      </c>
      <c r="D22" s="37" t="s">
        <v>366</v>
      </c>
      <c r="E22" s="38">
        <v>0</v>
      </c>
      <c r="F22" s="38">
        <v>30</v>
      </c>
      <c r="G22" s="38"/>
      <c r="H22" s="38">
        <v>3120</v>
      </c>
      <c r="I22" s="38"/>
      <c r="J22" s="38"/>
    </row>
    <row r="23" spans="1:10" s="42" customFormat="1">
      <c r="A23" s="39" t="s">
        <v>372</v>
      </c>
      <c r="B23" s="39">
        <v>453</v>
      </c>
      <c r="C23" s="40" t="s">
        <v>149</v>
      </c>
      <c r="D23" s="40" t="s">
        <v>367</v>
      </c>
      <c r="E23" s="41">
        <v>0</v>
      </c>
      <c r="F23" s="41">
        <v>60</v>
      </c>
      <c r="G23" s="41"/>
      <c r="H23" s="41">
        <v>6240</v>
      </c>
      <c r="I23" s="41"/>
      <c r="J23" s="41"/>
    </row>
    <row r="24" spans="1:10">
      <c r="A24" s="36" t="s">
        <v>373</v>
      </c>
      <c r="B24" s="36">
        <v>404</v>
      </c>
      <c r="C24" s="37" t="s">
        <v>266</v>
      </c>
      <c r="D24" s="37" t="s">
        <v>365</v>
      </c>
      <c r="E24" s="38">
        <v>0</v>
      </c>
      <c r="F24" s="38">
        <v>18</v>
      </c>
      <c r="G24" s="38">
        <v>0</v>
      </c>
      <c r="H24" s="38">
        <v>1404</v>
      </c>
      <c r="I24" s="38"/>
      <c r="J24" s="38"/>
    </row>
    <row r="25" spans="1:10">
      <c r="A25" s="36" t="s">
        <v>373</v>
      </c>
      <c r="B25" s="36">
        <v>404</v>
      </c>
      <c r="C25" s="37" t="s">
        <v>266</v>
      </c>
      <c r="D25" s="37" t="s">
        <v>366</v>
      </c>
      <c r="E25" s="38">
        <v>0</v>
      </c>
      <c r="F25" s="38">
        <v>24</v>
      </c>
      <c r="G25" s="38">
        <v>0</v>
      </c>
      <c r="H25" s="38">
        <v>1872</v>
      </c>
      <c r="I25" s="38"/>
      <c r="J25" s="38"/>
    </row>
    <row r="26" spans="1:10">
      <c r="A26" s="36" t="s">
        <v>373</v>
      </c>
      <c r="B26" s="36">
        <v>404</v>
      </c>
      <c r="C26" s="37" t="s">
        <v>266</v>
      </c>
      <c r="D26" s="37" t="s">
        <v>371</v>
      </c>
      <c r="E26" s="38"/>
      <c r="F26" s="38">
        <v>18</v>
      </c>
      <c r="G26" s="38"/>
      <c r="H26" s="38">
        <v>1404</v>
      </c>
      <c r="I26" s="38"/>
      <c r="J26" s="38"/>
    </row>
    <row r="27" spans="1:10" s="42" customFormat="1">
      <c r="A27" s="39" t="s">
        <v>373</v>
      </c>
      <c r="B27" s="39">
        <v>404</v>
      </c>
      <c r="C27" s="40" t="s">
        <v>266</v>
      </c>
      <c r="D27" s="40" t="s">
        <v>367</v>
      </c>
      <c r="E27" s="41">
        <v>0</v>
      </c>
      <c r="F27" s="41">
        <v>60</v>
      </c>
      <c r="G27" s="41">
        <v>0</v>
      </c>
      <c r="H27" s="41">
        <v>4680</v>
      </c>
      <c r="I27" s="41"/>
      <c r="J27" s="41"/>
    </row>
    <row r="28" spans="1:10">
      <c r="A28" s="36" t="s">
        <v>374</v>
      </c>
      <c r="B28" s="36">
        <v>295</v>
      </c>
      <c r="C28" s="37" t="s">
        <v>268</v>
      </c>
      <c r="D28" s="37" t="s">
        <v>365</v>
      </c>
      <c r="E28" s="38"/>
      <c r="F28" s="38"/>
      <c r="G28" s="38"/>
      <c r="H28" s="38">
        <v>3744</v>
      </c>
      <c r="I28" s="38"/>
      <c r="J28" s="38"/>
    </row>
    <row r="29" spans="1:10">
      <c r="A29" s="36" t="s">
        <v>374</v>
      </c>
      <c r="B29" s="36">
        <v>295</v>
      </c>
      <c r="C29" s="37" t="s">
        <v>268</v>
      </c>
      <c r="D29" s="37" t="s">
        <v>366</v>
      </c>
      <c r="E29" s="38"/>
      <c r="F29" s="38"/>
      <c r="G29" s="38"/>
      <c r="H29" s="38">
        <v>3588</v>
      </c>
      <c r="I29" s="38"/>
      <c r="J29" s="38"/>
    </row>
    <row r="30" spans="1:10">
      <c r="A30" s="36" t="s">
        <v>374</v>
      </c>
      <c r="B30" s="36">
        <v>295</v>
      </c>
      <c r="C30" s="37" t="s">
        <v>268</v>
      </c>
      <c r="D30" s="37" t="s">
        <v>371</v>
      </c>
      <c r="E30" s="38"/>
      <c r="F30" s="38"/>
      <c r="G30" s="38"/>
      <c r="H30" s="38">
        <v>780</v>
      </c>
      <c r="I30" s="38"/>
      <c r="J30" s="38"/>
    </row>
    <row r="31" spans="1:10" s="42" customFormat="1">
      <c r="A31" s="39" t="s">
        <v>374</v>
      </c>
      <c r="B31" s="39">
        <v>295</v>
      </c>
      <c r="C31" s="40" t="s">
        <v>268</v>
      </c>
      <c r="D31" s="40" t="s">
        <v>367</v>
      </c>
      <c r="E31" s="41"/>
      <c r="F31" s="41"/>
      <c r="G31" s="41"/>
      <c r="H31" s="41">
        <v>8112</v>
      </c>
      <c r="I31" s="41"/>
      <c r="J31" s="41"/>
    </row>
    <row r="32" spans="1:10">
      <c r="A32" s="36" t="s">
        <v>375</v>
      </c>
      <c r="B32" s="36">
        <v>94</v>
      </c>
      <c r="C32" s="37" t="s">
        <v>155</v>
      </c>
      <c r="D32" s="37" t="s">
        <v>365</v>
      </c>
      <c r="E32" s="38"/>
      <c r="F32" s="38">
        <v>1090</v>
      </c>
      <c r="G32" s="38"/>
      <c r="H32" s="38">
        <f>7800-416</f>
        <v>7384</v>
      </c>
      <c r="I32" s="38"/>
      <c r="J32" s="38"/>
    </row>
    <row r="33" spans="1:10">
      <c r="A33" s="36" t="s">
        <v>375</v>
      </c>
      <c r="B33" s="36">
        <v>94</v>
      </c>
      <c r="C33" s="37" t="s">
        <v>155</v>
      </c>
      <c r="D33" s="37" t="s">
        <v>366</v>
      </c>
      <c r="E33" s="38"/>
      <c r="F33" s="38">
        <f>1080-120</f>
        <v>960</v>
      </c>
      <c r="G33" s="38"/>
      <c r="H33" s="38">
        <f>10608-623</f>
        <v>9985</v>
      </c>
      <c r="I33" s="38"/>
      <c r="J33" s="38"/>
    </row>
    <row r="34" spans="1:10">
      <c r="A34" s="36" t="s">
        <v>375</v>
      </c>
      <c r="B34" s="36">
        <v>94</v>
      </c>
      <c r="C34" s="37" t="s">
        <v>155</v>
      </c>
      <c r="D34" s="37" t="s">
        <v>371</v>
      </c>
      <c r="E34" s="38"/>
      <c r="F34" s="38">
        <v>10</v>
      </c>
      <c r="G34" s="38"/>
      <c r="H34" s="38">
        <v>7800</v>
      </c>
      <c r="I34" s="38"/>
      <c r="J34" s="38"/>
    </row>
    <row r="35" spans="1:10">
      <c r="A35" s="36" t="s">
        <v>375</v>
      </c>
      <c r="B35" s="36">
        <v>94</v>
      </c>
      <c r="C35" s="37" t="s">
        <v>155</v>
      </c>
      <c r="D35" s="37" t="s">
        <v>376</v>
      </c>
      <c r="E35" s="38"/>
      <c r="F35" s="38"/>
      <c r="G35" s="38"/>
      <c r="H35" s="38"/>
      <c r="I35" s="38"/>
      <c r="J35" s="38">
        <v>1825</v>
      </c>
    </row>
    <row r="36" spans="1:10" s="42" customFormat="1">
      <c r="A36" s="39" t="s">
        <v>375</v>
      </c>
      <c r="B36" s="39">
        <v>94</v>
      </c>
      <c r="C36" s="40" t="s">
        <v>155</v>
      </c>
      <c r="D36" s="40" t="s">
        <v>367</v>
      </c>
      <c r="E36" s="41"/>
      <c r="F36" s="41">
        <f>2180-120</f>
        <v>2060</v>
      </c>
      <c r="G36" s="41"/>
      <c r="H36" s="41">
        <f>26208-416-623</f>
        <v>25169</v>
      </c>
      <c r="I36" s="41"/>
      <c r="J36" s="41">
        <v>1825</v>
      </c>
    </row>
    <row r="37" spans="1:10">
      <c r="A37" s="36" t="s">
        <v>375</v>
      </c>
      <c r="B37" s="36">
        <v>79</v>
      </c>
      <c r="C37" s="37" t="s">
        <v>386</v>
      </c>
      <c r="D37" s="37" t="s">
        <v>366</v>
      </c>
      <c r="E37" s="38"/>
      <c r="F37" s="38">
        <v>120</v>
      </c>
      <c r="G37" s="38"/>
      <c r="H37" s="38"/>
      <c r="I37" s="38"/>
      <c r="J37" s="38"/>
    </row>
    <row r="38" spans="1:10" s="42" customFormat="1">
      <c r="A38" s="39" t="s">
        <v>375</v>
      </c>
      <c r="B38" s="39">
        <v>79</v>
      </c>
      <c r="C38" s="40" t="s">
        <v>386</v>
      </c>
      <c r="D38" s="40" t="s">
        <v>367</v>
      </c>
      <c r="E38" s="41"/>
      <c r="F38" s="41">
        <v>120</v>
      </c>
      <c r="G38" s="41"/>
      <c r="H38" s="41"/>
      <c r="I38" s="41"/>
      <c r="J38" s="41"/>
    </row>
    <row r="39" spans="1:10">
      <c r="A39" s="36" t="s">
        <v>375</v>
      </c>
      <c r="B39" s="36">
        <v>736</v>
      </c>
      <c r="C39" s="37" t="s">
        <v>168</v>
      </c>
      <c r="D39" s="37" t="s">
        <v>365</v>
      </c>
      <c r="E39" s="38"/>
      <c r="F39" s="38"/>
      <c r="G39" s="38"/>
      <c r="H39" s="38">
        <f>4056+634</f>
        <v>4690</v>
      </c>
      <c r="I39" s="38"/>
      <c r="J39" s="38"/>
    </row>
    <row r="40" spans="1:10">
      <c r="A40" s="36" t="s">
        <v>375</v>
      </c>
      <c r="B40" s="36">
        <v>736</v>
      </c>
      <c r="C40" s="37" t="s">
        <v>168</v>
      </c>
      <c r="D40" s="37" t="s">
        <v>366</v>
      </c>
      <c r="E40" s="38"/>
      <c r="F40" s="38"/>
      <c r="G40" s="38"/>
      <c r="H40" s="38">
        <f>5928+951</f>
        <v>6879</v>
      </c>
      <c r="I40" s="38"/>
      <c r="J40" s="38"/>
    </row>
    <row r="41" spans="1:10" s="42" customFormat="1">
      <c r="A41" s="39" t="s">
        <v>375</v>
      </c>
      <c r="B41" s="39">
        <v>736</v>
      </c>
      <c r="C41" s="40" t="s">
        <v>168</v>
      </c>
      <c r="D41" s="40" t="s">
        <v>367</v>
      </c>
      <c r="E41" s="41"/>
      <c r="F41" s="41"/>
      <c r="G41" s="41"/>
      <c r="H41" s="41">
        <f>9984+634+951</f>
        <v>11569</v>
      </c>
      <c r="I41" s="41"/>
      <c r="J41" s="41"/>
    </row>
    <row r="42" spans="1:10">
      <c r="A42" s="36" t="s">
        <v>375</v>
      </c>
      <c r="B42" s="36">
        <v>691</v>
      </c>
      <c r="C42" s="37" t="s">
        <v>73</v>
      </c>
      <c r="D42" s="37" t="s">
        <v>365</v>
      </c>
      <c r="E42" s="38"/>
      <c r="F42" s="38"/>
      <c r="G42" s="38"/>
      <c r="H42" s="38">
        <f>28392-218</f>
        <v>28174</v>
      </c>
      <c r="I42" s="38"/>
      <c r="J42" s="38">
        <v>4836</v>
      </c>
    </row>
    <row r="43" spans="1:10">
      <c r="A43" s="36" t="s">
        <v>375</v>
      </c>
      <c r="B43" s="36">
        <v>691</v>
      </c>
      <c r="C43" s="37" t="s">
        <v>73</v>
      </c>
      <c r="D43" s="37" t="s">
        <v>366</v>
      </c>
      <c r="E43" s="38"/>
      <c r="F43" s="38"/>
      <c r="G43" s="38"/>
      <c r="H43" s="38">
        <f>37596-328</f>
        <v>37268</v>
      </c>
      <c r="I43" s="38"/>
      <c r="J43" s="38">
        <v>6396</v>
      </c>
    </row>
    <row r="44" spans="1:10">
      <c r="A44" s="36" t="s">
        <v>375</v>
      </c>
      <c r="B44" s="36">
        <v>691</v>
      </c>
      <c r="C44" s="37" t="s">
        <v>73</v>
      </c>
      <c r="D44" s="37" t="s">
        <v>371</v>
      </c>
      <c r="E44" s="38"/>
      <c r="F44" s="38"/>
      <c r="G44" s="38"/>
      <c r="H44" s="38">
        <v>28392</v>
      </c>
      <c r="I44" s="38"/>
      <c r="J44" s="38">
        <v>4836</v>
      </c>
    </row>
    <row r="45" spans="1:10" s="42" customFormat="1">
      <c r="A45" s="39" t="s">
        <v>375</v>
      </c>
      <c r="B45" s="39">
        <v>691</v>
      </c>
      <c r="C45" s="40" t="s">
        <v>73</v>
      </c>
      <c r="D45" s="40" t="s">
        <v>367</v>
      </c>
      <c r="E45" s="41"/>
      <c r="F45" s="41"/>
      <c r="G45" s="41"/>
      <c r="H45" s="41">
        <f>94380-218-328</f>
        <v>93834</v>
      </c>
      <c r="I45" s="41"/>
      <c r="J45" s="41">
        <v>16068</v>
      </c>
    </row>
    <row r="46" spans="1:10">
      <c r="A46" s="36" t="s">
        <v>377</v>
      </c>
      <c r="B46" s="36">
        <v>55</v>
      </c>
      <c r="C46" s="37" t="s">
        <v>140</v>
      </c>
      <c r="D46" s="37" t="s">
        <v>376</v>
      </c>
      <c r="E46" s="38"/>
      <c r="F46" s="38"/>
      <c r="G46" s="38"/>
      <c r="H46" s="38"/>
      <c r="I46" s="38"/>
      <c r="J46" s="38">
        <v>1095</v>
      </c>
    </row>
    <row r="47" spans="1:10" s="42" customFormat="1">
      <c r="A47" s="39" t="s">
        <v>377</v>
      </c>
      <c r="B47" s="39">
        <v>55</v>
      </c>
      <c r="C47" s="40" t="s">
        <v>140</v>
      </c>
      <c r="D47" s="40" t="s">
        <v>367</v>
      </c>
      <c r="E47" s="41"/>
      <c r="F47" s="41"/>
      <c r="G47" s="41"/>
      <c r="H47" s="41"/>
      <c r="I47" s="41"/>
      <c r="J47" s="41">
        <v>1095</v>
      </c>
    </row>
    <row r="48" spans="1:10">
      <c r="A48" s="36" t="s">
        <v>377</v>
      </c>
      <c r="B48" s="36">
        <v>62</v>
      </c>
      <c r="C48" s="37" t="s">
        <v>309</v>
      </c>
      <c r="D48" s="37" t="s">
        <v>365</v>
      </c>
      <c r="E48" s="38"/>
      <c r="F48" s="38">
        <v>1285</v>
      </c>
      <c r="G48" s="38"/>
      <c r="H48" s="38">
        <v>6552</v>
      </c>
      <c r="I48" s="38"/>
      <c r="J48" s="38"/>
    </row>
    <row r="49" spans="1:10">
      <c r="A49" s="36" t="s">
        <v>377</v>
      </c>
      <c r="B49" s="36">
        <v>62</v>
      </c>
      <c r="C49" s="37" t="s">
        <v>309</v>
      </c>
      <c r="D49" s="37" t="s">
        <v>366</v>
      </c>
      <c r="E49" s="38">
        <v>0</v>
      </c>
      <c r="F49" s="38">
        <v>2053</v>
      </c>
      <c r="G49" s="38"/>
      <c r="H49" s="38">
        <v>8580</v>
      </c>
      <c r="I49" s="38"/>
      <c r="J49" s="38"/>
    </row>
    <row r="50" spans="1:10">
      <c r="A50" s="36" t="s">
        <v>377</v>
      </c>
      <c r="B50" s="36">
        <v>62</v>
      </c>
      <c r="C50" s="37" t="s">
        <v>309</v>
      </c>
      <c r="D50" s="37" t="s">
        <v>371</v>
      </c>
      <c r="E50" s="38">
        <v>0</v>
      </c>
      <c r="F50" s="38">
        <v>602</v>
      </c>
      <c r="G50" s="38"/>
      <c r="H50" s="38">
        <v>6552</v>
      </c>
      <c r="I50" s="38"/>
      <c r="J50" s="38"/>
    </row>
    <row r="51" spans="1:10">
      <c r="A51" s="36" t="s">
        <v>377</v>
      </c>
      <c r="B51" s="36">
        <v>62</v>
      </c>
      <c r="C51" s="37" t="s">
        <v>309</v>
      </c>
      <c r="D51" s="37" t="s">
        <v>378</v>
      </c>
      <c r="E51" s="38"/>
      <c r="F51" s="38">
        <v>60</v>
      </c>
      <c r="G51" s="38"/>
      <c r="H51" s="38"/>
      <c r="I51" s="38"/>
      <c r="J51" s="38"/>
    </row>
    <row r="52" spans="1:10">
      <c r="A52" s="36" t="s">
        <v>377</v>
      </c>
      <c r="B52" s="36">
        <v>62</v>
      </c>
      <c r="C52" s="37" t="s">
        <v>309</v>
      </c>
      <c r="D52" s="37" t="s">
        <v>379</v>
      </c>
      <c r="E52" s="38"/>
      <c r="F52" s="38">
        <v>200</v>
      </c>
      <c r="G52" s="38"/>
      <c r="H52" s="38"/>
      <c r="I52" s="38"/>
      <c r="J52" s="38"/>
    </row>
    <row r="53" spans="1:10">
      <c r="A53" s="36" t="s">
        <v>377</v>
      </c>
      <c r="B53" s="36">
        <v>62</v>
      </c>
      <c r="C53" s="37" t="s">
        <v>309</v>
      </c>
      <c r="D53" s="37" t="s">
        <v>380</v>
      </c>
      <c r="E53" s="38"/>
      <c r="F53" s="38">
        <v>20</v>
      </c>
      <c r="G53" s="38"/>
      <c r="H53" s="38"/>
      <c r="I53" s="38"/>
      <c r="J53" s="38"/>
    </row>
    <row r="54" spans="1:10">
      <c r="A54" s="36" t="s">
        <v>377</v>
      </c>
      <c r="B54" s="36">
        <v>62</v>
      </c>
      <c r="C54" s="37" t="s">
        <v>309</v>
      </c>
      <c r="D54" s="37" t="s">
        <v>381</v>
      </c>
      <c r="E54" s="38"/>
      <c r="F54" s="38">
        <v>20</v>
      </c>
      <c r="G54" s="38"/>
      <c r="H54" s="38"/>
      <c r="I54" s="38"/>
      <c r="J54" s="38"/>
    </row>
    <row r="55" spans="1:10">
      <c r="A55" s="36" t="s">
        <v>377</v>
      </c>
      <c r="B55" s="36">
        <v>62</v>
      </c>
      <c r="C55" s="37" t="s">
        <v>309</v>
      </c>
      <c r="D55" s="37" t="s">
        <v>382</v>
      </c>
      <c r="E55" s="38"/>
      <c r="F55" s="38">
        <v>20</v>
      </c>
      <c r="G55" s="38"/>
      <c r="H55" s="38"/>
      <c r="I55" s="38"/>
      <c r="J55" s="38"/>
    </row>
    <row r="56" spans="1:10">
      <c r="A56" s="36" t="s">
        <v>377</v>
      </c>
      <c r="B56" s="36">
        <v>62</v>
      </c>
      <c r="C56" s="37" t="s">
        <v>309</v>
      </c>
      <c r="D56" s="37" t="s">
        <v>383</v>
      </c>
      <c r="E56" s="38"/>
      <c r="F56" s="38">
        <v>20</v>
      </c>
      <c r="G56" s="38"/>
      <c r="H56" s="38"/>
      <c r="I56" s="38"/>
      <c r="J56" s="38"/>
    </row>
    <row r="57" spans="1:10">
      <c r="A57" s="36" t="s">
        <v>377</v>
      </c>
      <c r="B57" s="36">
        <v>62</v>
      </c>
      <c r="C57" s="37" t="s">
        <v>309</v>
      </c>
      <c r="D57" s="37" t="s">
        <v>376</v>
      </c>
      <c r="E57" s="38"/>
      <c r="F57" s="38"/>
      <c r="G57" s="38"/>
      <c r="H57" s="38"/>
      <c r="I57" s="38"/>
      <c r="J57" s="38">
        <v>3285</v>
      </c>
    </row>
    <row r="58" spans="1:10" ht="25.5">
      <c r="A58" s="36" t="s">
        <v>377</v>
      </c>
      <c r="B58" s="36">
        <v>62</v>
      </c>
      <c r="C58" s="37" t="s">
        <v>309</v>
      </c>
      <c r="D58" s="37" t="s">
        <v>384</v>
      </c>
      <c r="E58" s="38"/>
      <c r="F58" s="38"/>
      <c r="G58" s="38"/>
      <c r="H58" s="38"/>
      <c r="I58" s="38"/>
      <c r="J58" s="38">
        <v>1825</v>
      </c>
    </row>
    <row r="59" spans="1:10" s="42" customFormat="1">
      <c r="A59" s="39" t="s">
        <v>377</v>
      </c>
      <c r="B59" s="39">
        <v>62</v>
      </c>
      <c r="C59" s="40" t="s">
        <v>309</v>
      </c>
      <c r="D59" s="40" t="s">
        <v>367</v>
      </c>
      <c r="E59" s="41">
        <v>0</v>
      </c>
      <c r="F59" s="41">
        <v>4280</v>
      </c>
      <c r="G59" s="41"/>
      <c r="H59" s="41">
        <v>21684</v>
      </c>
      <c r="I59" s="41"/>
      <c r="J59" s="41">
        <v>5110</v>
      </c>
    </row>
    <row r="60" spans="1:10">
      <c r="A60" s="36"/>
      <c r="B60" s="36"/>
      <c r="C60" s="37" t="s">
        <v>385</v>
      </c>
      <c r="D60" s="37" t="s">
        <v>365</v>
      </c>
      <c r="E60" s="38">
        <v>0</v>
      </c>
      <c r="F60" s="38">
        <v>3221</v>
      </c>
      <c r="G60" s="38">
        <v>0</v>
      </c>
      <c r="H60" s="38">
        <v>63336</v>
      </c>
      <c r="I60" s="38"/>
      <c r="J60" s="38">
        <v>4836</v>
      </c>
    </row>
    <row r="61" spans="1:10">
      <c r="A61" s="36"/>
      <c r="B61" s="36"/>
      <c r="C61" s="37" t="s">
        <v>385</v>
      </c>
      <c r="D61" s="37" t="s">
        <v>366</v>
      </c>
      <c r="E61" s="38">
        <v>0</v>
      </c>
      <c r="F61" s="38">
        <v>3985</v>
      </c>
      <c r="G61" s="38">
        <v>0</v>
      </c>
      <c r="H61" s="38">
        <v>79669</v>
      </c>
      <c r="I61" s="38"/>
      <c r="J61" s="38">
        <v>6396</v>
      </c>
    </row>
    <row r="62" spans="1:10">
      <c r="A62" s="36"/>
      <c r="B62" s="36"/>
      <c r="C62" s="37" t="s">
        <v>385</v>
      </c>
      <c r="D62" s="37" t="s">
        <v>371</v>
      </c>
      <c r="E62" s="38">
        <v>0</v>
      </c>
      <c r="F62" s="38">
        <v>630</v>
      </c>
      <c r="G62" s="38"/>
      <c r="H62" s="38">
        <v>44975</v>
      </c>
      <c r="I62" s="38"/>
      <c r="J62" s="38">
        <v>4836</v>
      </c>
    </row>
    <row r="63" spans="1:10">
      <c r="A63" s="36"/>
      <c r="B63" s="36"/>
      <c r="C63" s="37" t="s">
        <v>385</v>
      </c>
      <c r="D63" s="37" t="s">
        <v>378</v>
      </c>
      <c r="E63" s="38"/>
      <c r="F63" s="38">
        <v>60</v>
      </c>
      <c r="G63" s="38"/>
      <c r="H63" s="38"/>
      <c r="I63" s="38"/>
      <c r="J63" s="38"/>
    </row>
    <row r="64" spans="1:10">
      <c r="A64" s="36"/>
      <c r="B64" s="36"/>
      <c r="C64" s="37" t="s">
        <v>385</v>
      </c>
      <c r="D64" s="37" t="s">
        <v>379</v>
      </c>
      <c r="E64" s="38"/>
      <c r="F64" s="38">
        <v>200</v>
      </c>
      <c r="G64" s="38"/>
      <c r="H64" s="38"/>
      <c r="I64" s="38"/>
      <c r="J64" s="38"/>
    </row>
    <row r="65" spans="1:10">
      <c r="A65" s="36"/>
      <c r="B65" s="36"/>
      <c r="C65" s="37" t="s">
        <v>385</v>
      </c>
      <c r="D65" s="37" t="s">
        <v>380</v>
      </c>
      <c r="E65" s="38"/>
      <c r="F65" s="38">
        <v>20</v>
      </c>
      <c r="G65" s="38"/>
      <c r="H65" s="38"/>
      <c r="I65" s="38"/>
      <c r="J65" s="38"/>
    </row>
    <row r="66" spans="1:10">
      <c r="A66" s="36"/>
      <c r="B66" s="36"/>
      <c r="C66" s="37" t="s">
        <v>385</v>
      </c>
      <c r="D66" s="37" t="s">
        <v>381</v>
      </c>
      <c r="E66" s="38"/>
      <c r="F66" s="38">
        <v>20</v>
      </c>
      <c r="G66" s="38"/>
      <c r="H66" s="38"/>
      <c r="I66" s="38"/>
      <c r="J66" s="38"/>
    </row>
    <row r="67" spans="1:10">
      <c r="A67" s="36"/>
      <c r="B67" s="36"/>
      <c r="C67" s="37" t="s">
        <v>385</v>
      </c>
      <c r="D67" s="37" t="s">
        <v>382</v>
      </c>
      <c r="E67" s="38"/>
      <c r="F67" s="38">
        <v>20</v>
      </c>
      <c r="G67" s="38"/>
      <c r="H67" s="38"/>
      <c r="I67" s="38"/>
      <c r="J67" s="38"/>
    </row>
    <row r="68" spans="1:10">
      <c r="A68" s="36"/>
      <c r="B68" s="36"/>
      <c r="C68" s="37" t="s">
        <v>385</v>
      </c>
      <c r="D68" s="37" t="s">
        <v>383</v>
      </c>
      <c r="E68" s="38"/>
      <c r="F68" s="38">
        <v>20</v>
      </c>
      <c r="G68" s="38"/>
      <c r="H68" s="38"/>
      <c r="I68" s="38"/>
      <c r="J68" s="38"/>
    </row>
    <row r="69" spans="1:10">
      <c r="A69" s="36"/>
      <c r="B69" s="36"/>
      <c r="C69" s="37" t="s">
        <v>385</v>
      </c>
      <c r="D69" s="37" t="s">
        <v>376</v>
      </c>
      <c r="E69" s="38"/>
      <c r="F69" s="38"/>
      <c r="G69" s="38"/>
      <c r="H69" s="38"/>
      <c r="I69" s="38"/>
      <c r="J69" s="38">
        <v>6205</v>
      </c>
    </row>
    <row r="70" spans="1:10" ht="25.5">
      <c r="A70" s="36"/>
      <c r="B70" s="36"/>
      <c r="C70" s="37" t="s">
        <v>385</v>
      </c>
      <c r="D70" s="37" t="s">
        <v>384</v>
      </c>
      <c r="E70" s="38"/>
      <c r="F70" s="38"/>
      <c r="G70" s="38"/>
      <c r="H70" s="38"/>
      <c r="I70" s="38"/>
      <c r="J70" s="38">
        <v>1825</v>
      </c>
    </row>
    <row r="71" spans="1:10" s="42" customFormat="1">
      <c r="A71" s="39"/>
      <c r="B71" s="39"/>
      <c r="C71" s="40" t="s">
        <v>385</v>
      </c>
      <c r="D71" s="40" t="s">
        <v>367</v>
      </c>
      <c r="E71" s="41">
        <v>0</v>
      </c>
      <c r="F71" s="41">
        <v>8176</v>
      </c>
      <c r="G71" s="41">
        <v>0</v>
      </c>
      <c r="H71" s="41">
        <v>187980</v>
      </c>
      <c r="I71" s="41"/>
      <c r="J71" s="41">
        <v>24098</v>
      </c>
    </row>
  </sheetData>
  <mergeCells count="9">
    <mergeCell ref="A1:J1"/>
    <mergeCell ref="A2:J2"/>
    <mergeCell ref="A3:A4"/>
    <mergeCell ref="B3:B4"/>
    <mergeCell ref="C3:C4"/>
    <mergeCell ref="D3:D4"/>
    <mergeCell ref="E3:F3"/>
    <mergeCell ref="G3:H3"/>
    <mergeCell ref="I3:J3"/>
  </mergeCells>
  <pageMargins left="0.70866141732283472" right="0.70866141732283472" top="0.15748031496062992" bottom="0.19685039370078741" header="0.31496062992125984" footer="0.31496062992125984"/>
  <pageSetup paperSize="9" scale="8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</vt:lpstr>
      <vt:lpstr>Дисп и профосм</vt:lpstr>
      <vt:lpstr>Диализ</vt:lpstr>
      <vt:lpstr>Диализ!Заголовки_для_печати</vt:lpstr>
      <vt:lpstr>'Дисп и профосм'!Заголовки_для_печати</vt:lpstr>
      <vt:lpstr>СВОД!Заголовки_для_печати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2019-08-22T05:56:39Z</dcterms:modified>
</cp:coreProperties>
</file>